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codeName="{AE6600E7-7A62-396C-DE95-9942FA9DD81E}"/>
  <workbookPr codeName="ThisWorkbook"/>
  <mc:AlternateContent xmlns:mc="http://schemas.openxmlformats.org/markup-compatibility/2006">
    <mc:Choice Requires="x15">
      <x15ac:absPath xmlns:x15ac="http://schemas.microsoft.com/office/spreadsheetml/2010/11/ac" url="G:\Desktop Bob\TMMi\"/>
    </mc:Choice>
  </mc:AlternateContent>
  <xr:revisionPtr revIDLastSave="0" documentId="13_ncr:1_{E17BDEA9-5382-4A44-93BC-614A942C69E6}" xr6:coauthVersionLast="47" xr6:coauthVersionMax="47" xr10:uidLastSave="{00000000-0000-0000-0000-000000000000}"/>
  <workbookProtection workbookAlgorithmName="SHA-512" workbookHashValue="AP9JDCHUa0fiQabkQo8ZEfVBNkOzCOxCfmb/QgvPEDnvPuFGjEsTYZ3+Tn1tnooiOkwK/5FiRXGKwPGbIAHrmw==" workbookSaltValue="7Z/jAnRxXkhJFSY1qHtwmQ==" workbookSpinCount="100000" lockStructure="1"/>
  <bookViews>
    <workbookView xWindow="-108" yWindow="-108" windowWidth="46296" windowHeight="18816" activeTab="1" xr2:uid="{00000000-000D-0000-FFFF-FFFF00000000}"/>
  </bookViews>
  <sheets>
    <sheet name="IMPORTANT NOTES" sheetId="7" r:id="rId1"/>
    <sheet name="Application Form" sheetId="6" r:id="rId2"/>
    <sheet name="Compliance" sheetId="1" state="hidden" r:id="rId3"/>
    <sheet name="Codes" sheetId="8" state="hidden" r:id="rId4"/>
  </sheets>
  <functionGroups builtInGroupCount="19"/>
  <definedNames>
    <definedName name="_DATA_EXPORT">Compliance!$K$16</definedName>
    <definedName name="_DATA_IMPORT">Compliance!$K$15</definedName>
    <definedName name="_DOC_APPFORM_MSG">'Application Form'!$F$4</definedName>
    <definedName name="_DOC_REFEREE">'Application Form'!$B$64:$F$74</definedName>
    <definedName name="_FORM">Compliance!$K$3</definedName>
    <definedName name="AR.Admin.CompleteDate">Compliance!$D$12</definedName>
    <definedName name="AR.Admin.LicenceExpiry">Compliance!$E$23</definedName>
    <definedName name="AR.Admin.LicenceProvider">Compliance!$D$23</definedName>
    <definedName name="AR.Admin.Name">Compliance!$D$13</definedName>
    <definedName name="AR.Admin.Notes">Compliance!$D$56</definedName>
    <definedName name="AR.Admin.Provider">Compliance!$D$22</definedName>
    <definedName name="AR.Admin.ProviderExpiry">Compliance!$E$22</definedName>
    <definedName name="AR.Admin.ReceiptDate">Compliance!$D$11</definedName>
    <definedName name="AR.Admin.Status">Compliance!$G$5</definedName>
    <definedName name="AR.Admin.ValidQualAssessor">Compliance!$D$39</definedName>
    <definedName name="AR.Admin.ValidQualLead">Compliance!$D$40</definedName>
    <definedName name="AR.Admin.ValidQualTest">Compliance!$D$37</definedName>
    <definedName name="AR.Admin.ValidQualTMMi">Compliance!$D$38</definedName>
    <definedName name="AR.ApplicationDate">'Application Form'!$C$10</definedName>
    <definedName name="AR.ApplicationRole">'Application Form'!$C$8</definedName>
    <definedName name="AR.ApplicationType">'Application Form'!$C$7</definedName>
    <definedName name="AR.Assessor.Address">'Application Form'!$C$17</definedName>
    <definedName name="AR.Assessor.CertName">Compliance!$D$6</definedName>
    <definedName name="AR.Assessor.Country">'Application Form'!$C$19</definedName>
    <definedName name="AR.Assessor.DOB">'Application Form'!$C$15</definedName>
    <definedName name="AR.Assessor.EMail1">'Application Form'!$C$16</definedName>
    <definedName name="AR.Assessor.ID">Compliance!$D$7</definedName>
    <definedName name="AR.Assessor.Othernames">'Application Form'!$C$13</definedName>
    <definedName name="AR.Assessor.Postcode">'Application Form'!$C$18</definedName>
    <definedName name="AR.Assessor.Provider">Compliance!$D$21</definedName>
    <definedName name="AR.Assessor.Surname">'Application Form'!$C$12</definedName>
    <definedName name="AR.Assessor.Telephone1">'Application Form'!$C$20</definedName>
    <definedName name="AR.Assessor.Title">'Application Form'!$C$14</definedName>
    <definedName name="AR.Assessor.Type">Compliance!$D$5</definedName>
    <definedName name="AR.Certificate.Expiry">Compliance!$D$9</definedName>
    <definedName name="AR.Certificate.ID">Compliance!$D$8</definedName>
    <definedName name="AR.Certificate.Period">Compliance!$E$9</definedName>
    <definedName name="AR.Fin.Address">'Application Form'!$C$61</definedName>
    <definedName name="AR.Fin.Country">'Application Form'!$C$63</definedName>
    <definedName name="AR.Fin.EMail1">'Application Form'!$C$60</definedName>
    <definedName name="AR.Fin.Name">'Application Form'!$C$58</definedName>
    <definedName name="AR.Fin.PORef">'Application Form'!$C$57</definedName>
    <definedName name="AR.Fin.Postcode">'Application Form'!$C$62</definedName>
    <definedName name="AR.Fin.Telephone1">'Application Form'!$C$59</definedName>
    <definedName name="AR.Log.AssessmentList\01">Compliance!$D$30</definedName>
    <definedName name="AR.Log.AssessmentList\02">Compliance!$D$32</definedName>
    <definedName name="AR.Log.AssessmentList\03">Compliance!$D$34</definedName>
    <definedName name="AR.Log.Assessments\01">Compliance!$D$26</definedName>
    <definedName name="AR.Log.Assessments\02">Compliance!$D$27</definedName>
    <definedName name="AR.Log.Assessments\03">Compliance!$D$28</definedName>
    <definedName name="AR.Log.Dates\01">Compliance!$B$26</definedName>
    <definedName name="AR.Log.Dates\02">Compliance!$B$27</definedName>
    <definedName name="AR.Log.Dates\03">Compliance!$B$28</definedName>
    <definedName name="AR.Log.EvidenceHrs\01">Compliance!$F$26</definedName>
    <definedName name="AR.Log.EvidenceHrs\02">Compliance!$F$27</definedName>
    <definedName name="AR.Log.EvidenceHrs\03">Compliance!$F$28</definedName>
    <definedName name="AR.Log.PlanningHrs\01">Compliance!$E$26</definedName>
    <definedName name="AR.Log.PlanningHrs\02">Compliance!$E$27</definedName>
    <definedName name="AR.Log.PlanningHrs\03">Compliance!$E$28</definedName>
    <definedName name="AR.Log.ReportAssessmentHrs\01">Compliance!$H$26</definedName>
    <definedName name="AR.Log.ReportAssessmentHrs\02">Compliance!$H$27</definedName>
    <definedName name="AR.Log.ReportAssessmentHrs\03">Compliance!$H$28</definedName>
    <definedName name="AR.Log.ReportTeamHrs\01">Compliance!$I$26</definedName>
    <definedName name="AR.Log.ReportTeamHrs\02">Compliance!$I$27</definedName>
    <definedName name="AR.Log.ReportTeamHrs\03">Compliance!$I$28</definedName>
    <definedName name="AR.Log.ReviewHrs\01">Compliance!$G$26</definedName>
    <definedName name="AR.Log.ReviewHrs\02">Compliance!$G$27</definedName>
    <definedName name="AR.Log.ReviewHrs\03">Compliance!$G$28</definedName>
    <definedName name="AR.Qual.AssessorCertID">Compliance!$H$39</definedName>
    <definedName name="AR.Qual.AssessorProvider">Compliance!$F$39</definedName>
    <definedName name="AR.Qual.FirstAccredDate">Compliance!$D$18</definedName>
    <definedName name="AR.Qual.LeadCertID">Compliance!$H$40</definedName>
    <definedName name="AR.Qual.LeadProvider">Compliance!$F$40</definedName>
    <definedName name="AR.Qual.Method">'Application Form'!$C$27</definedName>
    <definedName name="AR.Qual.MethodVer">'Application Form'!$C$28</definedName>
    <definedName name="AR.Qual.TestCertID">Compliance!$H$37</definedName>
    <definedName name="AR.Qual.TestProvider">Compliance!$F$37</definedName>
    <definedName name="AR.Qual.TestType">Compliance!$J$37</definedName>
    <definedName name="AR.Qual.TMMiCertID">Compliance!$H$38</definedName>
    <definedName name="AR.Qual.TMMiProvider">Compliance!$F$38</definedName>
    <definedName name="AR.Referee.EMail1\01">'Application Form'!$C$68</definedName>
    <definedName name="AR.Referee.EMail1\02">'Application Form'!$C$73</definedName>
    <definedName name="AR.Referee.Name\01">'Application Form'!$C$66</definedName>
    <definedName name="AR.Referee.Name\02">'Application Form'!$C$71</definedName>
    <definedName name="AR.Referee.ReferenceDate\01">Compliance!$D$53</definedName>
    <definedName name="AR.Referee.ReferenceDate\02">Compliance!$H$53</definedName>
    <definedName name="AR.Referee.ReferenceStatus\01">Compliance!$D$54</definedName>
    <definedName name="AR.Referee.ReferenceStatus\02">Compliance!$H$54</definedName>
    <definedName name="AR.Referee.Relationship\01">'Application Form'!$C$69</definedName>
    <definedName name="AR.Referee.Relationship\02">'Application Form'!$C$74</definedName>
    <definedName name="AR.Referee.Telephone1\01">'Application Form'!$C$67</definedName>
    <definedName name="AR.Referee.Telephone1\02">'Application Form'!$C$72</definedName>
    <definedName name="AR.TerQual.Expiry\01">'Application Form'!$E$51</definedName>
    <definedName name="AR.TerQual.Expiry\02">'Application Form'!$E$52</definedName>
    <definedName name="AR.TerQual.Expiry\03">'Application Form'!$E$53</definedName>
    <definedName name="AR.TerQual.Expiry\04">'Application Form'!$E$54</definedName>
    <definedName name="AR.TerQual.Expiry\05">'Application Form'!$E$55</definedName>
    <definedName name="AR.TerQual.Name\01">'Application Form'!$B$51</definedName>
    <definedName name="AR.TerQual.Name\02">'Application Form'!$B$52</definedName>
    <definedName name="AR.TerQual.Name\03">'Application Form'!$B$53</definedName>
    <definedName name="AR.TerQual.Name\04">'Application Form'!$B$54</definedName>
    <definedName name="AR.TerQual.Name\05">'Application Form'!$B$55</definedName>
    <definedName name="AR.TerQual.Organisation\01">'Application Form'!$C$51</definedName>
    <definedName name="AR.TerQual.Organisation\02">'Application Form'!$C$52</definedName>
    <definedName name="AR.TerQual.Organisation\03">'Application Form'!$C$53</definedName>
    <definedName name="AR.TerQual.Organisation\04">'Application Form'!$C$54</definedName>
    <definedName name="AR.TerQual.Organisation\05">'Application Form'!$C$55</definedName>
    <definedName name="FX.Assessor.ID">'Application Form'!$C$9</definedName>
    <definedName name="FX.Assessor.Provider">'Application Form'!$C$24</definedName>
    <definedName name="FX.Assessor.ProviderType">'Application Form'!$C$23</definedName>
    <definedName name="FX.Log.AssessmentList\01">'Application Form'!$C$43</definedName>
    <definedName name="FX.Log.AssessmentList\02">'Application Form'!$C$45</definedName>
    <definedName name="FX.Log.AssessmentList\03">'Application Form'!$C$47</definedName>
    <definedName name="FX.Qual.Assessor">'Application Form'!$C$36</definedName>
    <definedName name="FX.Qual.AssessorDocs">'Application Form'!$C$37</definedName>
    <definedName name="FX.Qual.Lead">'Application Form'!$C$39</definedName>
    <definedName name="FX.Qual.LeadDocs">'Application Form'!$C$40</definedName>
    <definedName name="FX.Qual.Test">'Application Form'!$C$30</definedName>
    <definedName name="FX.Qual.TestDocs">'Application Form'!$C$31</definedName>
    <definedName name="FX.Qual.TMMi">'Application Form'!$C$33</definedName>
    <definedName name="FX.Qual.TMMiDocs">'Application Form'!$C$34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3" i="6" l="1"/>
  <c r="H8" i="7" a="1"/>
  <c r="H8" i="7" s="1"/>
  <c r="F21" i="6"/>
  <c r="J37" i="1"/>
  <c r="F40" i="1"/>
  <c r="F39" i="1"/>
  <c r="H40" i="1"/>
  <c r="H39" i="1"/>
  <c r="H38" i="1"/>
  <c r="F38" i="1"/>
  <c r="H37" i="1"/>
  <c r="F37" i="1"/>
  <c r="D16" i="1"/>
  <c r="D18" i="1"/>
  <c r="E37" i="1"/>
  <c r="G13" i="1"/>
  <c r="G12" i="1"/>
  <c r="G11" i="1"/>
  <c r="C9" i="6"/>
  <c r="H49" i="1"/>
  <c r="D49" i="1"/>
  <c r="E39" i="1"/>
  <c r="E38" i="1"/>
  <c r="D35" i="1"/>
  <c r="D33" i="1"/>
  <c r="B33" i="1"/>
  <c r="D31" i="1"/>
  <c r="F68" i="6"/>
  <c r="F73" i="6"/>
  <c r="F74" i="6"/>
  <c r="F69" i="6"/>
  <c r="F36" i="6"/>
  <c r="F33" i="6"/>
  <c r="F30" i="6"/>
  <c r="B31" i="6"/>
  <c r="B5" i="6"/>
  <c r="F7" i="6"/>
  <c r="F8" i="6"/>
  <c r="F10" i="6"/>
  <c r="F12" i="6"/>
  <c r="F13" i="6"/>
  <c r="F14" i="6"/>
  <c r="F15" i="6"/>
  <c r="F16" i="6"/>
  <c r="F17" i="6"/>
  <c r="F18" i="6"/>
  <c r="F19" i="6"/>
  <c r="C20" i="6"/>
  <c r="F20" i="6" s="1"/>
  <c r="F23" i="6"/>
  <c r="C24" i="6"/>
  <c r="D21" i="1"/>
  <c r="F27" i="6"/>
  <c r="F28" i="6"/>
  <c r="C39" i="6"/>
  <c r="F39" i="6"/>
  <c r="F43" i="6"/>
  <c r="F45" i="6"/>
  <c r="F47" i="6"/>
  <c r="F58" i="6"/>
  <c r="C59" i="6"/>
  <c r="F59" i="6" s="1"/>
  <c r="F60" i="6"/>
  <c r="C61" i="6"/>
  <c r="F61" i="6"/>
  <c r="C62" i="6"/>
  <c r="F62" i="6"/>
  <c r="C63" i="6"/>
  <c r="F63" i="6" s="1"/>
  <c r="F66" i="6"/>
  <c r="F71" i="6"/>
  <c r="C32" i="6"/>
  <c r="C40" i="6"/>
  <c r="D17" i="1"/>
  <c r="G17" i="1"/>
  <c r="B41" i="6"/>
  <c r="B38" i="6"/>
  <c r="H52" i="1"/>
  <c r="H51" i="1"/>
  <c r="H50" i="1"/>
  <c r="D52" i="1"/>
  <c r="D51" i="1"/>
  <c r="D50" i="1"/>
  <c r="B35" i="1"/>
  <c r="B31" i="1"/>
  <c r="I48" i="1"/>
  <c r="E48" i="1"/>
  <c r="D20" i="1"/>
  <c r="C41" i="6"/>
  <c r="C38" i="6"/>
  <c r="C35" i="6"/>
  <c r="J28" i="1"/>
  <c r="C48" i="6"/>
  <c r="D46" i="1"/>
  <c r="D45" i="1"/>
  <c r="D44" i="1"/>
  <c r="D43" i="1"/>
  <c r="D42" i="1"/>
  <c r="J27" i="1"/>
  <c r="C46" i="6"/>
  <c r="J26" i="1"/>
  <c r="C44" i="6"/>
  <c r="C67" i="6"/>
  <c r="C72" i="6"/>
  <c r="D15" i="1"/>
  <c r="F6" i="1"/>
  <c r="B40" i="6"/>
  <c r="B32" i="6"/>
  <c r="L37" i="1"/>
  <c r="B30" i="6"/>
  <c r="F24" i="6"/>
  <c r="E40" i="1"/>
  <c r="G23" i="1"/>
  <c r="D7" i="1"/>
  <c r="G22" i="1"/>
  <c r="B28" i="1"/>
  <c r="B3" i="7"/>
  <c r="B26" i="1"/>
  <c r="G15" i="1"/>
  <c r="D6" i="1"/>
  <c r="B27" i="1"/>
  <c r="F9" i="6"/>
  <c r="C3" i="6" s="1"/>
  <c r="B45" i="6" l="1"/>
  <c r="B30" i="1"/>
  <c r="D5" i="1"/>
  <c r="D3" i="1"/>
  <c r="B47" i="6"/>
  <c r="B34" i="1"/>
  <c r="B32" i="1"/>
  <c r="B43" i="6"/>
  <c r="G5" i="1"/>
  <c r="G7" i="1"/>
  <c r="D9" i="1" l="1"/>
  <c r="D8" i="1"/>
  <c r="G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<sst xmlns="http://schemas.openxmlformats.org/spreadsheetml/2006/main" count="968" uniqueCount="886">
  <si>
    <t>Telephone Number</t>
  </si>
  <si>
    <t>Assessment Method Name</t>
  </si>
  <si>
    <t>Assessment Method Version</t>
  </si>
  <si>
    <t>End of page</t>
  </si>
  <si>
    <r>
      <t xml:space="preserve">Refer to the guidance notes </t>
    </r>
    <r>
      <rPr>
        <b/>
        <u/>
        <sz val="10"/>
        <color rgb="FFFFFF00"/>
        <rFont val="Calibri"/>
        <family val="2"/>
        <scheme val="minor"/>
      </rPr>
      <t>before</t>
    </r>
    <r>
      <rPr>
        <sz val="10"/>
        <color rgb="FFFFFF00"/>
        <rFont val="Calibri"/>
        <family val="2"/>
        <scheme val="minor"/>
      </rPr>
      <t xml:space="preserve"> completing this section</t>
    </r>
  </si>
  <si>
    <t>Service Provider Name (Trading Name)</t>
  </si>
  <si>
    <t>Contact Name</t>
  </si>
  <si>
    <t>E-Mail Address</t>
  </si>
  <si>
    <t>COMPLIANCE</t>
  </si>
  <si>
    <t>www.tmmi.org</t>
  </si>
  <si>
    <t>Application Date</t>
  </si>
  <si>
    <t>ASSESSOR</t>
  </si>
  <si>
    <t>Surname</t>
  </si>
  <si>
    <t>Other Names</t>
  </si>
  <si>
    <t>Title</t>
  </si>
  <si>
    <t>Date of Birth</t>
  </si>
  <si>
    <t>Address</t>
  </si>
  <si>
    <t>Post Code</t>
  </si>
  <si>
    <t>Country</t>
  </si>
  <si>
    <t>TMMi Professional Certified</t>
  </si>
  <si>
    <t>Assessor Role being applied for</t>
  </si>
  <si>
    <t>Assessor ID</t>
  </si>
  <si>
    <r>
      <t xml:space="preserve">Relationship
</t>
    </r>
    <r>
      <rPr>
        <i/>
        <sz val="10"/>
        <rFont val="Calibri"/>
        <family val="2"/>
        <scheme val="minor"/>
      </rPr>
      <t>How do you know this person?</t>
    </r>
  </si>
  <si>
    <t>Purchase Order Number / Reference</t>
  </si>
  <si>
    <t>Attach scanned copy of certificate</t>
  </si>
  <si>
    <t>G01</t>
  </si>
  <si>
    <t>G02</t>
  </si>
  <si>
    <t>G03</t>
  </si>
  <si>
    <t>G04</t>
  </si>
  <si>
    <t>G05</t>
  </si>
  <si>
    <t>The assessor’s identity number, name, organization and assessor status shall published on the TMMi Foundation website</t>
  </si>
  <si>
    <t>Assessor’s accreditation shall be subject to the payment of the relevant accreditation fee</t>
  </si>
  <si>
    <t>Assessors shall provide a minimum of two referees who are willing and able to provide independent and confidential references</t>
  </si>
  <si>
    <t>The TMMi Foundation reserves the right to withdraw an assessor’s accreditation at any time
Assessor accreditation may be suspended or revoked (without prior notice) at the sole discretion of the TMMi Foundation</t>
  </si>
  <si>
    <t>The TMMi Foundation reserves the right to audit any assessor during the performance of any assessment</t>
  </si>
  <si>
    <t>1. SUBMITTING APPLICATIONS</t>
  </si>
  <si>
    <r>
      <t xml:space="preserve">Read the these Guidance Notes for detailed information about how to complete forms and how to ensure that the correct documents and supporting templates are submitted.
</t>
    </r>
    <r>
      <rPr>
        <u/>
        <sz val="10"/>
        <rFont val="Calibri"/>
        <family val="2"/>
        <scheme val="minor"/>
      </rPr>
      <t>Note</t>
    </r>
    <r>
      <rPr>
        <sz val="10"/>
        <rFont val="Calibri"/>
        <family val="2"/>
        <scheme val="minor"/>
      </rPr>
      <t xml:space="preserve">: Submitting incorrect or incomplete applications will result in delays in achieving accreditation
For more information see </t>
    </r>
    <r>
      <rPr>
        <sz val="10"/>
        <color rgb="FF3333FF"/>
        <rFont val="Calibri"/>
        <family val="2"/>
        <scheme val="minor"/>
      </rPr>
      <t>www.tmmi.org</t>
    </r>
  </si>
  <si>
    <t>All sections of this application form must be completed, unless indicated otherwise</t>
  </si>
  <si>
    <t>Service Provider Type</t>
  </si>
  <si>
    <t>Select: Yes / No / Equivalent</t>
  </si>
  <si>
    <t>Select: Assessor / Lead Assessor</t>
  </si>
  <si>
    <t>Select: New / Re-accreditation</t>
  </si>
  <si>
    <t>Select: Yes / No</t>
  </si>
  <si>
    <t>Attach scanned copy of certificate or
provide alternate evidence</t>
  </si>
  <si>
    <t>Application Type</t>
  </si>
  <si>
    <t>Certificate ID</t>
  </si>
  <si>
    <t>Testing Experience</t>
  </si>
  <si>
    <t>TMMi Professional</t>
  </si>
  <si>
    <t>TMMi Assessor</t>
  </si>
  <si>
    <t>TMMi Lead Assessor</t>
  </si>
  <si>
    <t>Accreditation</t>
  </si>
  <si>
    <t>Assessments</t>
  </si>
  <si>
    <t>Check?</t>
  </si>
  <si>
    <t>Assessment Method</t>
  </si>
  <si>
    <t>Service Provider</t>
  </si>
  <si>
    <t>Planning</t>
  </si>
  <si>
    <t>Evidence</t>
  </si>
  <si>
    <t>Review</t>
  </si>
  <si>
    <t>AssessRpt</t>
  </si>
  <si>
    <t>TeamRpt</t>
  </si>
  <si>
    <t>Total Hrs</t>
  </si>
  <si>
    <t>Application Role</t>
  </si>
  <si>
    <t>For TMMi Foundation use only</t>
  </si>
  <si>
    <t>Notes</t>
  </si>
  <si>
    <t>No notes</t>
  </si>
  <si>
    <r>
      <t xml:space="preserve">Address
</t>
    </r>
    <r>
      <rPr>
        <i/>
        <sz val="10"/>
        <rFont val="Calibri"/>
        <family val="2"/>
        <scheme val="minor"/>
      </rPr>
      <t>Different from above?</t>
    </r>
  </si>
  <si>
    <t>Expiry (If applicable)</t>
  </si>
  <si>
    <t>Qualification</t>
  </si>
  <si>
    <t>Institution / Authority</t>
  </si>
  <si>
    <t>Referees</t>
  </si>
  <si>
    <t>Name</t>
  </si>
  <si>
    <t>Telephone</t>
  </si>
  <si>
    <t>E-Mail</t>
  </si>
  <si>
    <t>Relationship</t>
  </si>
  <si>
    <t>Reference Request Date</t>
  </si>
  <si>
    <t>Status</t>
  </si>
  <si>
    <t>Referee 1</t>
  </si>
  <si>
    <t>Referee 2</t>
  </si>
  <si>
    <t>Service Provider ID / Expiry</t>
  </si>
  <si>
    <t>ISO 3166 ALPHA-3 COUNTRY CODES CURRENCY CODES</t>
  </si>
  <si>
    <t>Code</t>
  </si>
  <si>
    <t>TelCode</t>
  </si>
  <si>
    <t>Afghanistan</t>
  </si>
  <si>
    <t>AFG</t>
  </si>
  <si>
    <t>+93 </t>
  </si>
  <si>
    <t>Åland Islands</t>
  </si>
  <si>
    <t>ALA</t>
  </si>
  <si>
    <t/>
  </si>
  <si>
    <t>Albania</t>
  </si>
  <si>
    <t>ALB</t>
  </si>
  <si>
    <t>+355 </t>
  </si>
  <si>
    <t>Algeria</t>
  </si>
  <si>
    <t>DZA</t>
  </si>
  <si>
    <t>+213 </t>
  </si>
  <si>
    <t>American Samoa</t>
  </si>
  <si>
    <t>ASM</t>
  </si>
  <si>
    <t>+1 684 </t>
  </si>
  <si>
    <t>Andorra</t>
  </si>
  <si>
    <t>AND</t>
  </si>
  <si>
    <t>+376 </t>
  </si>
  <si>
    <t>Angola</t>
  </si>
  <si>
    <t>AGO</t>
  </si>
  <si>
    <t>+244 </t>
  </si>
  <si>
    <t>Anguilla</t>
  </si>
  <si>
    <t>AIA</t>
  </si>
  <si>
    <t>+1 264 </t>
  </si>
  <si>
    <t>Antarctica</t>
  </si>
  <si>
    <t>ATA</t>
  </si>
  <si>
    <t>Antigua and Barbuda</t>
  </si>
  <si>
    <t>ATG</t>
  </si>
  <si>
    <t>+1 268 </t>
  </si>
  <si>
    <t>Argentina</t>
  </si>
  <si>
    <t>ARG</t>
  </si>
  <si>
    <t>+54 </t>
  </si>
  <si>
    <t>Armenia</t>
  </si>
  <si>
    <t>ARM</t>
  </si>
  <si>
    <t>+374 </t>
  </si>
  <si>
    <t>Aruba</t>
  </si>
  <si>
    <t>ABW</t>
  </si>
  <si>
    <t>+297 </t>
  </si>
  <si>
    <t>Australia</t>
  </si>
  <si>
    <t>AUS</t>
  </si>
  <si>
    <t>+61 </t>
  </si>
  <si>
    <t>Austria</t>
  </si>
  <si>
    <t>AUT</t>
  </si>
  <si>
    <t>+43 </t>
  </si>
  <si>
    <t>Azerbaijan</t>
  </si>
  <si>
    <t>AZE</t>
  </si>
  <si>
    <t>+994 </t>
  </si>
  <si>
    <t>Bahamas</t>
  </si>
  <si>
    <t>BHS</t>
  </si>
  <si>
    <t>+1 242 </t>
  </si>
  <si>
    <t>Bahrain</t>
  </si>
  <si>
    <t>BHR</t>
  </si>
  <si>
    <t>+973 </t>
  </si>
  <si>
    <t>Bangladesh</t>
  </si>
  <si>
    <t>BGD</t>
  </si>
  <si>
    <t>+880 </t>
  </si>
  <si>
    <t>Barbados</t>
  </si>
  <si>
    <t>BRB</t>
  </si>
  <si>
    <t>+1 246 </t>
  </si>
  <si>
    <t>Belarus</t>
  </si>
  <si>
    <t>BLR</t>
  </si>
  <si>
    <t>+375 </t>
  </si>
  <si>
    <t>Belgium</t>
  </si>
  <si>
    <t>BEL</t>
  </si>
  <si>
    <t>+32 </t>
  </si>
  <si>
    <t>Belize</t>
  </si>
  <si>
    <t>BLZ</t>
  </si>
  <si>
    <t>+501 </t>
  </si>
  <si>
    <t>BTN</t>
  </si>
  <si>
    <t>Benin</t>
  </si>
  <si>
    <t>BEN</t>
  </si>
  <si>
    <t>+229 </t>
  </si>
  <si>
    <t>Bermuda</t>
  </si>
  <si>
    <t>BMU</t>
  </si>
  <si>
    <t>+1 441 </t>
  </si>
  <si>
    <t>Bhutan</t>
  </si>
  <si>
    <t>+975 </t>
  </si>
  <si>
    <t>Bolivia</t>
  </si>
  <si>
    <t>BOL</t>
  </si>
  <si>
    <t>+591 </t>
  </si>
  <si>
    <t>Bosnia and Herzegovina</t>
  </si>
  <si>
    <t>BIH</t>
  </si>
  <si>
    <t>+387 </t>
  </si>
  <si>
    <t>Botswana</t>
  </si>
  <si>
    <t>BWA</t>
  </si>
  <si>
    <t>+267 </t>
  </si>
  <si>
    <t>Bouvet Island</t>
  </si>
  <si>
    <t>BVT</t>
  </si>
  <si>
    <t>Brazil</t>
  </si>
  <si>
    <t>BRA</t>
  </si>
  <si>
    <t>+55 </t>
  </si>
  <si>
    <t>British Indian Ocean Territory</t>
  </si>
  <si>
    <t>IOT</t>
  </si>
  <si>
    <t>Brunei Darussalam</t>
  </si>
  <si>
    <t>BRN</t>
  </si>
  <si>
    <t>+673 </t>
  </si>
  <si>
    <t>Bulgaria</t>
  </si>
  <si>
    <t>BGR</t>
  </si>
  <si>
    <t>+359 </t>
  </si>
  <si>
    <t>Burkina Faso</t>
  </si>
  <si>
    <t>BFA</t>
  </si>
  <si>
    <t>+226 </t>
  </si>
  <si>
    <t>Burundi</t>
  </si>
  <si>
    <t>BDI</t>
  </si>
  <si>
    <t>+257 </t>
  </si>
  <si>
    <t>Cambodia</t>
  </si>
  <si>
    <t>KHM</t>
  </si>
  <si>
    <t>+855 </t>
  </si>
  <si>
    <t>Cameroon</t>
  </si>
  <si>
    <t>CMR</t>
  </si>
  <si>
    <t>+237 </t>
  </si>
  <si>
    <t>Canada</t>
  </si>
  <si>
    <t>CAN</t>
  </si>
  <si>
    <t>+1 </t>
  </si>
  <si>
    <t>Cape Verde</t>
  </si>
  <si>
    <t>CPV</t>
  </si>
  <si>
    <t>+238 </t>
  </si>
  <si>
    <t xml:space="preserve">Cayman Islands </t>
  </si>
  <si>
    <t>CYM</t>
  </si>
  <si>
    <t>+1 345 </t>
  </si>
  <si>
    <t>Central African Republic</t>
  </si>
  <si>
    <t>CAF</t>
  </si>
  <si>
    <t>+236 </t>
  </si>
  <si>
    <t>Chad</t>
  </si>
  <si>
    <t>TCD</t>
  </si>
  <si>
    <t>+235 </t>
  </si>
  <si>
    <t>Chile</t>
  </si>
  <si>
    <t>CHL</t>
  </si>
  <si>
    <t>+56 </t>
  </si>
  <si>
    <t>China</t>
  </si>
  <si>
    <t>CHN</t>
  </si>
  <si>
    <t>+86 </t>
  </si>
  <si>
    <t>Christmas Island</t>
  </si>
  <si>
    <t>CXR</t>
  </si>
  <si>
    <t>Cocos (Keeling) Islands</t>
  </si>
  <si>
    <t>CCK</t>
  </si>
  <si>
    <t>Colombia</t>
  </si>
  <si>
    <t>COL</t>
  </si>
  <si>
    <t>+57 </t>
  </si>
  <si>
    <t>Comoros</t>
  </si>
  <si>
    <t>COM</t>
  </si>
  <si>
    <t>+269 </t>
  </si>
  <si>
    <t>Congo, Republic of</t>
  </si>
  <si>
    <t>COG</t>
  </si>
  <si>
    <t>+243 </t>
  </si>
  <si>
    <t>Congo, Democratic Republic of the</t>
  </si>
  <si>
    <t>COD</t>
  </si>
  <si>
    <t>+242 </t>
  </si>
  <si>
    <t xml:space="preserve">Cook Islands </t>
  </si>
  <si>
    <t>COK</t>
  </si>
  <si>
    <t>+682 </t>
  </si>
  <si>
    <t>Costa Rica</t>
  </si>
  <si>
    <t>CRI</t>
  </si>
  <si>
    <t>+506 </t>
  </si>
  <si>
    <t>Côte d'Ivoire</t>
  </si>
  <si>
    <t>CIV</t>
  </si>
  <si>
    <t>+225 </t>
  </si>
  <si>
    <t>Croatia</t>
  </si>
  <si>
    <t>HRV</t>
  </si>
  <si>
    <t>+385 </t>
  </si>
  <si>
    <t>Cuba</t>
  </si>
  <si>
    <t>CUB</t>
  </si>
  <si>
    <t>+53 </t>
  </si>
  <si>
    <t>Cyprus</t>
  </si>
  <si>
    <t>CYP</t>
  </si>
  <si>
    <t>+357 </t>
  </si>
  <si>
    <t>Czech Republic</t>
  </si>
  <si>
    <t>CZE</t>
  </si>
  <si>
    <t>+420 </t>
  </si>
  <si>
    <t>Denmark</t>
  </si>
  <si>
    <t>DNK</t>
  </si>
  <si>
    <t>+45 </t>
  </si>
  <si>
    <t>Djibouti</t>
  </si>
  <si>
    <t>DJI</t>
  </si>
  <si>
    <t>+253 </t>
  </si>
  <si>
    <t>Dominica</t>
  </si>
  <si>
    <t>DMA</t>
  </si>
  <si>
    <t>+1 767 </t>
  </si>
  <si>
    <t>Dominican Republic</t>
  </si>
  <si>
    <t>DOM</t>
  </si>
  <si>
    <t>+1 809 </t>
  </si>
  <si>
    <t>Ecuador</t>
  </si>
  <si>
    <t>ECU</t>
  </si>
  <si>
    <t>+593 </t>
  </si>
  <si>
    <t>Egypt</t>
  </si>
  <si>
    <t>EGY</t>
  </si>
  <si>
    <t>+20 </t>
  </si>
  <si>
    <t>El Salvador</t>
  </si>
  <si>
    <t>SLV</t>
  </si>
  <si>
    <t>+503 </t>
  </si>
  <si>
    <t>Equatorial Guinea</t>
  </si>
  <si>
    <t>GNQ</t>
  </si>
  <si>
    <t>+240 </t>
  </si>
  <si>
    <t>Eritrea</t>
  </si>
  <si>
    <t>ERI</t>
  </si>
  <si>
    <t>+291 </t>
  </si>
  <si>
    <t>Estonia</t>
  </si>
  <si>
    <t>EST</t>
  </si>
  <si>
    <t>+372 </t>
  </si>
  <si>
    <t>Ethiopia</t>
  </si>
  <si>
    <t>ETH</t>
  </si>
  <si>
    <t>+251 </t>
  </si>
  <si>
    <t>Falkland Islands</t>
  </si>
  <si>
    <t>FLK</t>
  </si>
  <si>
    <t>+500 </t>
  </si>
  <si>
    <t>Faroe Islands</t>
  </si>
  <si>
    <t>FRO</t>
  </si>
  <si>
    <t>+298 </t>
  </si>
  <si>
    <t>Fiji</t>
  </si>
  <si>
    <t>FJI</t>
  </si>
  <si>
    <t>+679 </t>
  </si>
  <si>
    <t>Finland</t>
  </si>
  <si>
    <t>FIN</t>
  </si>
  <si>
    <t>+358 </t>
  </si>
  <si>
    <t>France</t>
  </si>
  <si>
    <t>FRA</t>
  </si>
  <si>
    <t>+33 </t>
  </si>
  <si>
    <t>French Guiana</t>
  </si>
  <si>
    <t>GUF</t>
  </si>
  <si>
    <t>French Polynesia</t>
  </si>
  <si>
    <t>PYF</t>
  </si>
  <si>
    <t>+689 </t>
  </si>
  <si>
    <t>French Southern Territories</t>
  </si>
  <si>
    <t>ATF</t>
  </si>
  <si>
    <t>Gabon</t>
  </si>
  <si>
    <t>GAB</t>
  </si>
  <si>
    <t>+241 </t>
  </si>
  <si>
    <t>Gambia</t>
  </si>
  <si>
    <t>GMB</t>
  </si>
  <si>
    <t>+220 </t>
  </si>
  <si>
    <t>Georgia</t>
  </si>
  <si>
    <t>GEO</t>
  </si>
  <si>
    <t>+995 </t>
  </si>
  <si>
    <t>Germany</t>
  </si>
  <si>
    <t>DEU</t>
  </si>
  <si>
    <t>+49 </t>
  </si>
  <si>
    <t>Ghana</t>
  </si>
  <si>
    <t>GHA</t>
  </si>
  <si>
    <t>+233 </t>
  </si>
  <si>
    <t xml:space="preserve">Gibraltar </t>
  </si>
  <si>
    <t>GIB</t>
  </si>
  <si>
    <t>+350 </t>
  </si>
  <si>
    <t>Greece</t>
  </si>
  <si>
    <t>GRC</t>
  </si>
  <si>
    <t>+30 </t>
  </si>
  <si>
    <t>Greenland</t>
  </si>
  <si>
    <t>GRL</t>
  </si>
  <si>
    <t>+299 </t>
  </si>
  <si>
    <t>Grenada</t>
  </si>
  <si>
    <t>GRD</t>
  </si>
  <si>
    <t>+1 473 </t>
  </si>
  <si>
    <t>Guadeloupe</t>
  </si>
  <si>
    <t>GLP</t>
  </si>
  <si>
    <t>+502 </t>
  </si>
  <si>
    <t>Guam</t>
  </si>
  <si>
    <t>GUM</t>
  </si>
  <si>
    <t>+1 671 </t>
  </si>
  <si>
    <t>Guatemala</t>
  </si>
  <si>
    <t>GTM</t>
  </si>
  <si>
    <t>Guernsey</t>
  </si>
  <si>
    <t>GGY</t>
  </si>
  <si>
    <t>Guinea</t>
  </si>
  <si>
    <t>GIN</t>
  </si>
  <si>
    <t>+224 </t>
  </si>
  <si>
    <t>Guinea-Bissau</t>
  </si>
  <si>
    <t>GNB</t>
  </si>
  <si>
    <t>+245 </t>
  </si>
  <si>
    <t>Guyana</t>
  </si>
  <si>
    <t>GUY</t>
  </si>
  <si>
    <t>+592 </t>
  </si>
  <si>
    <t>MKD</t>
  </si>
  <si>
    <t>Haiti</t>
  </si>
  <si>
    <t>HTI</t>
  </si>
  <si>
    <t>+509 </t>
  </si>
  <si>
    <t>Heard Island and McDonald Islands</t>
  </si>
  <si>
    <t>HMD</t>
  </si>
  <si>
    <t>Honduras</t>
  </si>
  <si>
    <t>HND</t>
  </si>
  <si>
    <t>+504 </t>
  </si>
  <si>
    <t>Hong Kong</t>
  </si>
  <si>
    <t>HKG</t>
  </si>
  <si>
    <t>+852 </t>
  </si>
  <si>
    <t>Hungary</t>
  </si>
  <si>
    <t>HUN</t>
  </si>
  <si>
    <t>+36 </t>
  </si>
  <si>
    <t>Iceland</t>
  </si>
  <si>
    <t>ISL</t>
  </si>
  <si>
    <t>+354 </t>
  </si>
  <si>
    <t>India</t>
  </si>
  <si>
    <t>IND</t>
  </si>
  <si>
    <t>+91 </t>
  </si>
  <si>
    <t>Indonesia</t>
  </si>
  <si>
    <t>IDN</t>
  </si>
  <si>
    <t>+62 </t>
  </si>
  <si>
    <t>Iran, Islamic Republic of</t>
  </si>
  <si>
    <t>IRN</t>
  </si>
  <si>
    <t>+98 </t>
  </si>
  <si>
    <t>Iraq</t>
  </si>
  <si>
    <t>IRQ</t>
  </si>
  <si>
    <t>+964 </t>
  </si>
  <si>
    <t>Ireland</t>
  </si>
  <si>
    <t>IRL</t>
  </si>
  <si>
    <t>+353 </t>
  </si>
  <si>
    <t xml:space="preserve">Isle of Man </t>
  </si>
  <si>
    <t>IMN</t>
  </si>
  <si>
    <t>+44 </t>
  </si>
  <si>
    <t>Israel</t>
  </si>
  <si>
    <t>ISR</t>
  </si>
  <si>
    <t>+972 </t>
  </si>
  <si>
    <t>Italy</t>
  </si>
  <si>
    <t>ITA</t>
  </si>
  <si>
    <t>+39 </t>
  </si>
  <si>
    <t>Jamaica</t>
  </si>
  <si>
    <t>JAM</t>
  </si>
  <si>
    <t>+1 876 </t>
  </si>
  <si>
    <t>Japan</t>
  </si>
  <si>
    <t>JPN</t>
  </si>
  <si>
    <t>+81 </t>
  </si>
  <si>
    <t>Jersey</t>
  </si>
  <si>
    <t>JEY</t>
  </si>
  <si>
    <t>Jordan</t>
  </si>
  <si>
    <t>JOR</t>
  </si>
  <si>
    <t>+962 </t>
  </si>
  <si>
    <t>Kazakhstan</t>
  </si>
  <si>
    <t>KAZ</t>
  </si>
  <si>
    <t>+7 </t>
  </si>
  <si>
    <t>Kenya</t>
  </si>
  <si>
    <t>KEN</t>
  </si>
  <si>
    <t>+254 </t>
  </si>
  <si>
    <t>Kiribati</t>
  </si>
  <si>
    <t>KIR</t>
  </si>
  <si>
    <t>+686 </t>
  </si>
  <si>
    <t>Korea, Democratic People's Republic of</t>
  </si>
  <si>
    <t>PRK</t>
  </si>
  <si>
    <t>+850 </t>
  </si>
  <si>
    <t>Korea, Republic of</t>
  </si>
  <si>
    <t>KOR</t>
  </si>
  <si>
    <t>+82 </t>
  </si>
  <si>
    <t>Kuwait</t>
  </si>
  <si>
    <t>KWT</t>
  </si>
  <si>
    <t>+965 </t>
  </si>
  <si>
    <t>Kyrgyzstan</t>
  </si>
  <si>
    <t>KGZ</t>
  </si>
  <si>
    <t>+996 </t>
  </si>
  <si>
    <t>Lao People's Democratic Republic</t>
  </si>
  <si>
    <t>LAO</t>
  </si>
  <si>
    <t>+856 </t>
  </si>
  <si>
    <t>Latvia</t>
  </si>
  <si>
    <t>LVA</t>
  </si>
  <si>
    <t>+371 </t>
  </si>
  <si>
    <t>Lebanon</t>
  </si>
  <si>
    <t>LBN</t>
  </si>
  <si>
    <t>+961 </t>
  </si>
  <si>
    <t>Lesotho</t>
  </si>
  <si>
    <t>LSO</t>
  </si>
  <si>
    <t>+266 </t>
  </si>
  <si>
    <t>Liberia</t>
  </si>
  <si>
    <t>LBR</t>
  </si>
  <si>
    <t>+231 </t>
  </si>
  <si>
    <t>Libyan Arab Jamahiriya</t>
  </si>
  <si>
    <t>LBY</t>
  </si>
  <si>
    <t>+218 </t>
  </si>
  <si>
    <t>Liechtenstein</t>
  </si>
  <si>
    <t>LIE</t>
  </si>
  <si>
    <t>+423 </t>
  </si>
  <si>
    <t>Lithuania</t>
  </si>
  <si>
    <t>LTU</t>
  </si>
  <si>
    <t>+370 </t>
  </si>
  <si>
    <t>Luxembourg</t>
  </si>
  <si>
    <t>LUX</t>
  </si>
  <si>
    <t>+352 </t>
  </si>
  <si>
    <t>Macao</t>
  </si>
  <si>
    <t>MAC</t>
  </si>
  <si>
    <t>+853 </t>
  </si>
  <si>
    <t>Macedonia</t>
  </si>
  <si>
    <t>+389 </t>
  </si>
  <si>
    <t>Madagascar</t>
  </si>
  <si>
    <t>MDG</t>
  </si>
  <si>
    <t>+261 </t>
  </si>
  <si>
    <t>Malawi</t>
  </si>
  <si>
    <t>MWI</t>
  </si>
  <si>
    <t>+265 </t>
  </si>
  <si>
    <t>Malaysia</t>
  </si>
  <si>
    <t>MYS</t>
  </si>
  <si>
    <t>+60 </t>
  </si>
  <si>
    <t>Maldives</t>
  </si>
  <si>
    <t>MDV</t>
  </si>
  <si>
    <t>+960 </t>
  </si>
  <si>
    <t>Mali</t>
  </si>
  <si>
    <t>MLI</t>
  </si>
  <si>
    <t>+223 </t>
  </si>
  <si>
    <t>Malta</t>
  </si>
  <si>
    <t>MLT</t>
  </si>
  <si>
    <t>+356 </t>
  </si>
  <si>
    <t>Marshall Islands</t>
  </si>
  <si>
    <t>MHL</t>
  </si>
  <si>
    <t>+692 </t>
  </si>
  <si>
    <t>Martinique</t>
  </si>
  <si>
    <t>MTQ</t>
  </si>
  <si>
    <t>Mauritania</t>
  </si>
  <si>
    <t>MRT</t>
  </si>
  <si>
    <t>+222 </t>
  </si>
  <si>
    <t>Mauritius</t>
  </si>
  <si>
    <t>MUS</t>
  </si>
  <si>
    <t>+230 </t>
  </si>
  <si>
    <t>Mayotte</t>
  </si>
  <si>
    <t>MYT</t>
  </si>
  <si>
    <t>Mexico</t>
  </si>
  <si>
    <t>MEX</t>
  </si>
  <si>
    <t>+52 </t>
  </si>
  <si>
    <t>Micronesia, Federated States of</t>
  </si>
  <si>
    <t>FSM</t>
  </si>
  <si>
    <t>+691 </t>
  </si>
  <si>
    <t>Moldova, Republic of</t>
  </si>
  <si>
    <t>MDA</t>
  </si>
  <si>
    <t>+373 </t>
  </si>
  <si>
    <t>Monaco</t>
  </si>
  <si>
    <t>MCO</t>
  </si>
  <si>
    <t>+377 </t>
  </si>
  <si>
    <t>Mongolia</t>
  </si>
  <si>
    <t>MNG</t>
  </si>
  <si>
    <t>+976 </t>
  </si>
  <si>
    <t>Montenegro</t>
  </si>
  <si>
    <t>MNE</t>
  </si>
  <si>
    <t>+382 </t>
  </si>
  <si>
    <t>Montserrat</t>
  </si>
  <si>
    <t>MSR</t>
  </si>
  <si>
    <t>+1 664 </t>
  </si>
  <si>
    <t>Morocco</t>
  </si>
  <si>
    <t>MAR</t>
  </si>
  <si>
    <t>+212 </t>
  </si>
  <si>
    <t>Mozambique</t>
  </si>
  <si>
    <t>MOZ</t>
  </si>
  <si>
    <t>+258 </t>
  </si>
  <si>
    <t>Myanmar</t>
  </si>
  <si>
    <t>MMR</t>
  </si>
  <si>
    <t>+95 </t>
  </si>
  <si>
    <t>Namibia</t>
  </si>
  <si>
    <t>NAM</t>
  </si>
  <si>
    <t>+264 </t>
  </si>
  <si>
    <t>Nauru</t>
  </si>
  <si>
    <t>NRU</t>
  </si>
  <si>
    <t>+674 </t>
  </si>
  <si>
    <t>Nepal</t>
  </si>
  <si>
    <t>NPL</t>
  </si>
  <si>
    <t>+977 </t>
  </si>
  <si>
    <t>Netherlands</t>
  </si>
  <si>
    <t>NLD</t>
  </si>
  <si>
    <t>+31 </t>
  </si>
  <si>
    <t>Netherlands Antilles</t>
  </si>
  <si>
    <t>ANT</t>
  </si>
  <si>
    <t>+599 </t>
  </si>
  <si>
    <t>New Caledonia</t>
  </si>
  <si>
    <t>NCL</t>
  </si>
  <si>
    <t>+687 </t>
  </si>
  <si>
    <t>New Zealand</t>
  </si>
  <si>
    <t>NZL</t>
  </si>
  <si>
    <t>+64 </t>
  </si>
  <si>
    <t>Nicaragua</t>
  </si>
  <si>
    <t>NIC</t>
  </si>
  <si>
    <t>+505 </t>
  </si>
  <si>
    <t>Niger</t>
  </si>
  <si>
    <t>NER</t>
  </si>
  <si>
    <t>+227 </t>
  </si>
  <si>
    <t>Nigeria</t>
  </si>
  <si>
    <t>NGA</t>
  </si>
  <si>
    <t>+234 </t>
  </si>
  <si>
    <t xml:space="preserve">Niue </t>
  </si>
  <si>
    <t>NIU</t>
  </si>
  <si>
    <t>+683 </t>
  </si>
  <si>
    <t xml:space="preserve">Norfolk Island </t>
  </si>
  <si>
    <t>NFK</t>
  </si>
  <si>
    <t>+672 </t>
  </si>
  <si>
    <t>Northern Mariana Islands</t>
  </si>
  <si>
    <t>MNP</t>
  </si>
  <si>
    <t>+1 670 </t>
  </si>
  <si>
    <t>Norway</t>
  </si>
  <si>
    <t>NOR</t>
  </si>
  <si>
    <t>+47 </t>
  </si>
  <si>
    <t>Oman</t>
  </si>
  <si>
    <t>OMN</t>
  </si>
  <si>
    <t>+968 </t>
  </si>
  <si>
    <t>Pakistan</t>
  </si>
  <si>
    <t>PAK</t>
  </si>
  <si>
    <t>+92 </t>
  </si>
  <si>
    <t>Palau</t>
  </si>
  <si>
    <t>PLW</t>
  </si>
  <si>
    <t>+680 </t>
  </si>
  <si>
    <t>Palestinian Territory</t>
  </si>
  <si>
    <t>PSE</t>
  </si>
  <si>
    <t>+970</t>
  </si>
  <si>
    <t>Panama</t>
  </si>
  <si>
    <t>PAN</t>
  </si>
  <si>
    <t>+507 </t>
  </si>
  <si>
    <t>Papua New Guinea</t>
  </si>
  <si>
    <t>PNG</t>
  </si>
  <si>
    <t>+675 </t>
  </si>
  <si>
    <t>Paraguay</t>
  </si>
  <si>
    <t>PRY</t>
  </si>
  <si>
    <t>+595 </t>
  </si>
  <si>
    <t>Peru</t>
  </si>
  <si>
    <t>PER</t>
  </si>
  <si>
    <t>+51 </t>
  </si>
  <si>
    <t>Philippines</t>
  </si>
  <si>
    <t>PHL</t>
  </si>
  <si>
    <t>+63 </t>
  </si>
  <si>
    <t>Pitcairn</t>
  </si>
  <si>
    <t>PCN</t>
  </si>
  <si>
    <t>Poland</t>
  </si>
  <si>
    <t>POL</t>
  </si>
  <si>
    <t>+48 </t>
  </si>
  <si>
    <t>Portugal</t>
  </si>
  <si>
    <t>PRT</t>
  </si>
  <si>
    <t>+351 </t>
  </si>
  <si>
    <t>Puerto Rico</t>
  </si>
  <si>
    <t>PRI</t>
  </si>
  <si>
    <t>Qatar</t>
  </si>
  <si>
    <t>QAT</t>
  </si>
  <si>
    <t>+974 </t>
  </si>
  <si>
    <t>Réunion</t>
  </si>
  <si>
    <t>REU</t>
  </si>
  <si>
    <t>Romania</t>
  </si>
  <si>
    <t>ROU</t>
  </si>
  <si>
    <t>+40 </t>
  </si>
  <si>
    <t>Russian Federation</t>
  </si>
  <si>
    <t>RUS</t>
  </si>
  <si>
    <t>Rwanda</t>
  </si>
  <si>
    <t>RWA</t>
  </si>
  <si>
    <t>+250 </t>
  </si>
  <si>
    <t>Saint Barthélemy</t>
  </si>
  <si>
    <t>BLM</t>
  </si>
  <si>
    <t>+590 </t>
  </si>
  <si>
    <t>Saint Helena</t>
  </si>
  <si>
    <t>SHN</t>
  </si>
  <si>
    <t>+290 </t>
  </si>
  <si>
    <t>Saint Kitts and Nevis</t>
  </si>
  <si>
    <t>KNA</t>
  </si>
  <si>
    <t>+1 869 </t>
  </si>
  <si>
    <t>Saint Lucia</t>
  </si>
  <si>
    <t>LCA</t>
  </si>
  <si>
    <t>+1 758 </t>
  </si>
  <si>
    <t xml:space="preserve">Saint Pierre and Miquelon </t>
  </si>
  <si>
    <t>SPM</t>
  </si>
  <si>
    <t>+508 </t>
  </si>
  <si>
    <t>Saint Vincent and Grenadines</t>
  </si>
  <si>
    <t>VCT</t>
  </si>
  <si>
    <t>+1 784 </t>
  </si>
  <si>
    <t>Saint-Martin</t>
  </si>
  <si>
    <t>MAF</t>
  </si>
  <si>
    <t>+1 599 </t>
  </si>
  <si>
    <t>Samoa</t>
  </si>
  <si>
    <t>WSM</t>
  </si>
  <si>
    <t>+685 </t>
  </si>
  <si>
    <t>San Marino</t>
  </si>
  <si>
    <t>SMR</t>
  </si>
  <si>
    <t>+378 </t>
  </si>
  <si>
    <t>Sao Tome and Principe</t>
  </si>
  <si>
    <t>STP</t>
  </si>
  <si>
    <t>+239 </t>
  </si>
  <si>
    <t>Saudi Arabia</t>
  </si>
  <si>
    <t>SAU</t>
  </si>
  <si>
    <t>+966 </t>
  </si>
  <si>
    <t>Senegal</t>
  </si>
  <si>
    <t>SEN</t>
  </si>
  <si>
    <t>+221 </t>
  </si>
  <si>
    <t>Serbia</t>
  </si>
  <si>
    <t>SRB</t>
  </si>
  <si>
    <t>+381 </t>
  </si>
  <si>
    <t>Seychelles</t>
  </si>
  <si>
    <t>SYC</t>
  </si>
  <si>
    <t>+248 </t>
  </si>
  <si>
    <t>Sierra Leone</t>
  </si>
  <si>
    <t>SLE</t>
  </si>
  <si>
    <t>+232 </t>
  </si>
  <si>
    <t>Singapore</t>
  </si>
  <si>
    <t>SGP</t>
  </si>
  <si>
    <t>+65 </t>
  </si>
  <si>
    <t>Slovakia</t>
  </si>
  <si>
    <t>SVK</t>
  </si>
  <si>
    <t>+421 </t>
  </si>
  <si>
    <t>Slovenia</t>
  </si>
  <si>
    <t>SVN</t>
  </si>
  <si>
    <t>+386 </t>
  </si>
  <si>
    <t>Solomon Islands</t>
  </si>
  <si>
    <t>SLB</t>
  </si>
  <si>
    <t>+677 </t>
  </si>
  <si>
    <t>Somalia</t>
  </si>
  <si>
    <t>SOM</t>
  </si>
  <si>
    <t>+252 </t>
  </si>
  <si>
    <t>South Africa</t>
  </si>
  <si>
    <t>ZAF</t>
  </si>
  <si>
    <t>+27 </t>
  </si>
  <si>
    <t>South Georgia and the South Sandwich Islands</t>
  </si>
  <si>
    <t>SGS</t>
  </si>
  <si>
    <t>Spain</t>
  </si>
  <si>
    <t>ESP</t>
  </si>
  <si>
    <t>+34 </t>
  </si>
  <si>
    <t>Sri Lanka</t>
  </si>
  <si>
    <t>LKA</t>
  </si>
  <si>
    <t>+94 </t>
  </si>
  <si>
    <t>Sudan</t>
  </si>
  <si>
    <t>SDN</t>
  </si>
  <si>
    <t>+249 </t>
  </si>
  <si>
    <t>Suriname</t>
  </si>
  <si>
    <t>SUR</t>
  </si>
  <si>
    <t>+597 </t>
  </si>
  <si>
    <t xml:space="preserve">Svalbard and Jan Mayen Islands </t>
  </si>
  <si>
    <t>SJM</t>
  </si>
  <si>
    <t>Swaziland</t>
  </si>
  <si>
    <t>SWZ</t>
  </si>
  <si>
    <t>+268 </t>
  </si>
  <si>
    <t>Sweden</t>
  </si>
  <si>
    <t>SWE</t>
  </si>
  <si>
    <t>+46 </t>
  </si>
  <si>
    <t>Switzerland</t>
  </si>
  <si>
    <t>CHE</t>
  </si>
  <si>
    <t>+41 </t>
  </si>
  <si>
    <t>Syrian Arab Republic</t>
  </si>
  <si>
    <t>SYR</t>
  </si>
  <si>
    <t>+963 </t>
  </si>
  <si>
    <t>Taiwan</t>
  </si>
  <si>
    <t>TWN</t>
  </si>
  <si>
    <t>+886 </t>
  </si>
  <si>
    <t>Tajikistan</t>
  </si>
  <si>
    <t>TJK</t>
  </si>
  <si>
    <t>+992 </t>
  </si>
  <si>
    <t>Tanzania, United Republic of</t>
  </si>
  <si>
    <t>TZA</t>
  </si>
  <si>
    <t>+255 </t>
  </si>
  <si>
    <t>Thailand</t>
  </si>
  <si>
    <t>THA</t>
  </si>
  <si>
    <t>+66 </t>
  </si>
  <si>
    <t>Timor-Leste</t>
  </si>
  <si>
    <t>TLS</t>
  </si>
  <si>
    <t>+670 </t>
  </si>
  <si>
    <t>Togo</t>
  </si>
  <si>
    <t>TGO</t>
  </si>
  <si>
    <t>+228 </t>
  </si>
  <si>
    <t xml:space="preserve">Tokelau </t>
  </si>
  <si>
    <t>TKL</t>
  </si>
  <si>
    <t>+690 </t>
  </si>
  <si>
    <t>Tonga</t>
  </si>
  <si>
    <t>TON</t>
  </si>
  <si>
    <t>+676 </t>
  </si>
  <si>
    <t>Trinidad and Tobago</t>
  </si>
  <si>
    <t>TTO</t>
  </si>
  <si>
    <t>+1 868 </t>
  </si>
  <si>
    <t>Tunisia</t>
  </si>
  <si>
    <t>TUN</t>
  </si>
  <si>
    <t>+216 </t>
  </si>
  <si>
    <t>Turkey</t>
  </si>
  <si>
    <t>TUR</t>
  </si>
  <si>
    <t>+90 </t>
  </si>
  <si>
    <t>Turkmenistan</t>
  </si>
  <si>
    <t>TKM</t>
  </si>
  <si>
    <t>+993 </t>
  </si>
  <si>
    <t xml:space="preserve">Turks and Caicos Islands </t>
  </si>
  <si>
    <t>TCA</t>
  </si>
  <si>
    <t>+1 649 </t>
  </si>
  <si>
    <t>Tuvalu</t>
  </si>
  <si>
    <t>TUV</t>
  </si>
  <si>
    <t>+688 </t>
  </si>
  <si>
    <t>Uganda</t>
  </si>
  <si>
    <t>UGA</t>
  </si>
  <si>
    <t>+256 </t>
  </si>
  <si>
    <t>Ukraine</t>
  </si>
  <si>
    <t>UKR</t>
  </si>
  <si>
    <t>+380 </t>
  </si>
  <si>
    <t>United Arab Emirates</t>
  </si>
  <si>
    <t>ARE</t>
  </si>
  <si>
    <t>+971 </t>
  </si>
  <si>
    <t>United Kingdom of Great Britain</t>
  </si>
  <si>
    <t>GBR</t>
  </si>
  <si>
    <t>United States Minor Outlying Islands</t>
  </si>
  <si>
    <t>UMI</t>
  </si>
  <si>
    <t>United States of America</t>
  </si>
  <si>
    <t>USA</t>
  </si>
  <si>
    <t>Uruguay</t>
  </si>
  <si>
    <t>URY</t>
  </si>
  <si>
    <t>+598 </t>
  </si>
  <si>
    <t>Uzbekistan</t>
  </si>
  <si>
    <t>UZB</t>
  </si>
  <si>
    <t>+998 </t>
  </si>
  <si>
    <t>Vanuatu</t>
  </si>
  <si>
    <t>VUT</t>
  </si>
  <si>
    <t>+678 </t>
  </si>
  <si>
    <t>Vatican City State</t>
  </si>
  <si>
    <t>VAT</t>
  </si>
  <si>
    <t>Venezuela</t>
  </si>
  <si>
    <t>VEN</t>
  </si>
  <si>
    <t>+58 </t>
  </si>
  <si>
    <t>Viet Nam</t>
  </si>
  <si>
    <t>VNM</t>
  </si>
  <si>
    <t>+84 </t>
  </si>
  <si>
    <t>Virgin Islands, British</t>
  </si>
  <si>
    <t>VGB</t>
  </si>
  <si>
    <t>+1 284 </t>
  </si>
  <si>
    <t>Virgin Islands, U.S.</t>
  </si>
  <si>
    <t>VIR</t>
  </si>
  <si>
    <t>+1 340 </t>
  </si>
  <si>
    <t>Wallis and Futuna</t>
  </si>
  <si>
    <t>WLF</t>
  </si>
  <si>
    <t>+681 </t>
  </si>
  <si>
    <t>Western Sahara</t>
  </si>
  <si>
    <t>ESH</t>
  </si>
  <si>
    <t>Yemen</t>
  </si>
  <si>
    <t>YEM</t>
  </si>
  <si>
    <t>+967 </t>
  </si>
  <si>
    <t>Zambia</t>
  </si>
  <si>
    <t>ZMB</t>
  </si>
  <si>
    <t>+260 </t>
  </si>
  <si>
    <t>Zimbabwe</t>
  </si>
  <si>
    <t>ZWE</t>
  </si>
  <si>
    <t>+263 </t>
  </si>
  <si>
    <t>Assessor Assessment Method Training</t>
  </si>
  <si>
    <t>Lead Assessor Assessment Method Training</t>
  </si>
  <si>
    <t>Part 5: Invoice Information</t>
  </si>
  <si>
    <t>Date?</t>
  </si>
  <si>
    <t>1
2
3
4</t>
  </si>
  <si>
    <t>1
2</t>
  </si>
  <si>
    <t>1
2
3</t>
  </si>
  <si>
    <t>1
2
3
4
5</t>
  </si>
  <si>
    <t>1
2
3
4
5
6</t>
  </si>
  <si>
    <t>1
2
3
4
5
6
7</t>
  </si>
  <si>
    <t>1
2
3
4
5
6
7
8
9
0
1</t>
  </si>
  <si>
    <t>2. GENERAL RULES FOR APPLICATIONS</t>
  </si>
  <si>
    <t>1
2
3
4
5
6
7
8</t>
  </si>
  <si>
    <t>Assessor Name / DOB</t>
  </si>
  <si>
    <t>3. ASSESSOR - GUIDANCE NOTES &amp; ACCREDITATION CRITERIA</t>
  </si>
  <si>
    <t>Assessors are formally accredited to perform assessments and may
   - take part in or lead informal assessments
   - take part in formal assessments</t>
  </si>
  <si>
    <t>EA01</t>
  </si>
  <si>
    <t>PA01</t>
  </si>
  <si>
    <r>
      <t xml:space="preserve">TMMi Professional certified
</t>
    </r>
    <r>
      <rPr>
        <i/>
        <sz val="10"/>
        <rFont val="Calibri"/>
        <family val="2"/>
        <scheme val="minor"/>
      </rPr>
      <t>Please attach a scanned copy of the certificate to the application</t>
    </r>
  </si>
  <si>
    <t>PA02</t>
  </si>
  <si>
    <r>
      <t xml:space="preserve">TMMi Assessor or equivalent training completed
</t>
    </r>
    <r>
      <rPr>
        <i/>
        <sz val="10"/>
        <rFont val="Calibri"/>
        <family val="2"/>
        <scheme val="minor"/>
      </rPr>
      <t>Please attach a scanned copy of the certificate or other appropriate evidence of training to the application</t>
    </r>
  </si>
  <si>
    <r>
      <rPr>
        <u/>
        <sz val="10"/>
        <rFont val="Calibri"/>
        <family val="2"/>
        <scheme val="minor"/>
      </rPr>
      <t>Assessment Experience</t>
    </r>
    <r>
      <rPr>
        <sz val="10"/>
        <rFont val="Calibri"/>
        <family val="2"/>
        <scheme val="minor"/>
      </rPr>
      <t/>
    </r>
  </si>
  <si>
    <t>AA00</t>
  </si>
  <si>
    <t>AA01</t>
  </si>
  <si>
    <t>4. LEAD ASSESSOR - GUIDANCE NOTES &amp; ACCREDITATION CRITERIA</t>
  </si>
  <si>
    <t>Lead Assessors are formally accredited to perform assessments and may
   - take part in or lead informal assessments
   - take part in or lead formal assessments</t>
  </si>
  <si>
    <t>EL01</t>
  </si>
  <si>
    <t>PL01</t>
  </si>
  <si>
    <t>PL02</t>
  </si>
  <si>
    <r>
      <t xml:space="preserve">TMMi Assessor or equivalent training completed
</t>
    </r>
    <r>
      <rPr>
        <i/>
        <sz val="10"/>
        <rFont val="Calibri"/>
        <family val="2"/>
        <scheme val="minor"/>
      </rPr>
      <t>Please attach scanned copy of the certificate or other appropriate evidence of training to the application</t>
    </r>
  </si>
  <si>
    <t>PL03</t>
  </si>
  <si>
    <r>
      <t xml:space="preserve">TMMi Lead Assessor or equivalent training completed
</t>
    </r>
    <r>
      <rPr>
        <i/>
        <sz val="10"/>
        <rFont val="Calibri"/>
        <family val="2"/>
        <scheme val="minor"/>
      </rPr>
      <t>Please attach scanned copy of the certificate or other appropriate evidence of training to the application</t>
    </r>
  </si>
  <si>
    <t>AL01</t>
  </si>
  <si>
    <t>AL02</t>
  </si>
  <si>
    <t>Certification and Training</t>
  </si>
  <si>
    <t xml:space="preserve">EXPORT DATA </t>
  </si>
  <si>
    <t xml:space="preserve">IMPORT DATA </t>
  </si>
  <si>
    <t>Method Licensee / Expiry</t>
  </si>
  <si>
    <t>Accreditation Expiry / Period</t>
  </si>
  <si>
    <t>months</t>
  </si>
  <si>
    <t>First Accreditation Date</t>
  </si>
  <si>
    <t>Application Received</t>
  </si>
  <si>
    <t>Application Completed</t>
  </si>
  <si>
    <r>
      <t xml:space="preserve">Certified at ISTQB Foundation Level, or equivalent
</t>
    </r>
    <r>
      <rPr>
        <i/>
        <sz val="10"/>
        <rFont val="Calibri"/>
        <family val="2"/>
        <scheme val="minor"/>
      </rPr>
      <t>Please attach a scanned copy of the certificate to the application</t>
    </r>
    <r>
      <rPr>
        <sz val="10"/>
        <rFont val="Calibri"/>
        <family val="2"/>
        <scheme val="minor"/>
      </rPr>
      <t xml:space="preserve">
</t>
    </r>
    <r>
      <rPr>
        <i/>
        <sz val="10"/>
        <rFont val="Calibri"/>
        <family val="2"/>
        <scheme val="minor"/>
      </rPr>
      <t>Alternate certification to the ISTQB scheme may be accepted (at the discretion of the TMMi Foundation) provided that the applicant is able to demonstrate that the content of the alternate certification meets or exceeds the relevant ISTQB syllabus requirements</t>
    </r>
  </si>
  <si>
    <r>
      <t xml:space="preserve">Certified at ISTQB Advanced Level (which must include the Test Management module), or equivalent
</t>
    </r>
    <r>
      <rPr>
        <i/>
        <sz val="10"/>
        <rFont val="Calibri"/>
        <family val="2"/>
        <scheme val="minor"/>
      </rPr>
      <t>Please attach a scanned copy of the certificate to the application</t>
    </r>
    <r>
      <rPr>
        <sz val="10"/>
        <rFont val="Calibri"/>
        <family val="2"/>
        <scheme val="minor"/>
      </rPr>
      <t xml:space="preserve">
</t>
    </r>
    <r>
      <rPr>
        <i/>
        <sz val="10"/>
        <rFont val="Calibri"/>
        <family val="2"/>
        <scheme val="minor"/>
      </rPr>
      <t>Alternate certification to the ISTQB scheme may be accepted (at the discretion of the TMMi Foundation) provided that the applicant is able to demonstrate that the content of the alternate certification meets or exceeds the relevant ISTQB syllabus requirements</t>
    </r>
  </si>
  <si>
    <t>e.g. TAM / SCAMPI</t>
  </si>
  <si>
    <t>Part 1: Application Type</t>
  </si>
  <si>
    <t>Part 2: Personal Information</t>
  </si>
  <si>
    <t>Part 3: Service Provider</t>
  </si>
  <si>
    <t>Part 4: Assessor Qualification</t>
  </si>
  <si>
    <t>Tertiary / Professional Qualifications</t>
  </si>
  <si>
    <t>Part 6: Referee Information</t>
  </si>
  <si>
    <t>First Referee</t>
  </si>
  <si>
    <t>Second Referee</t>
  </si>
  <si>
    <t>Certification</t>
  </si>
  <si>
    <t>This form has SIX(6) parts to be completed</t>
  </si>
  <si>
    <t>TMMi Assessment Participation</t>
  </si>
  <si>
    <t>Enter relevant qualifications only</t>
  </si>
  <si>
    <t>Enter NA, if you have not participated in an assessment in the period</t>
  </si>
  <si>
    <t>Assessment Participation</t>
  </si>
  <si>
    <r>
      <t xml:space="preserve">New applicants need not demonstrate participation in an assessment for the </t>
    </r>
    <r>
      <rPr>
        <i/>
        <sz val="10"/>
        <rFont val="Calibri"/>
        <family val="2"/>
        <scheme val="minor"/>
      </rPr>
      <t>first 36 months</t>
    </r>
    <r>
      <rPr>
        <sz val="10"/>
        <rFont val="Calibri"/>
        <family val="2"/>
        <scheme val="minor"/>
      </rPr>
      <t xml:space="preserve"> as an accredited Assessor.</t>
    </r>
  </si>
  <si>
    <r>
      <t xml:space="preserve">A minimum 50 hours participation on (formal or informal) assessments completed in the </t>
    </r>
    <r>
      <rPr>
        <i/>
        <sz val="10"/>
        <rFont val="Calibri"/>
        <family val="2"/>
        <scheme val="minor"/>
      </rPr>
      <t>past 36 months</t>
    </r>
  </si>
  <si>
    <t>AL00</t>
  </si>
  <si>
    <r>
      <t xml:space="preserve">New applicants only: A minimum 75 hours participation on at least one (formal or informal) assessment must be completed in the </t>
    </r>
    <r>
      <rPr>
        <i/>
        <sz val="10"/>
        <rFont val="Calibri"/>
        <family val="2"/>
        <scheme val="minor"/>
      </rPr>
      <t>past 12 months</t>
    </r>
    <r>
      <rPr>
        <sz val="10"/>
        <rFont val="Calibri"/>
        <family val="2"/>
        <scheme val="minor"/>
      </rPr>
      <t xml:space="preserve">
AL01 &amp; AL02 are waived and do not apply for the </t>
    </r>
    <r>
      <rPr>
        <i/>
        <sz val="10"/>
        <rFont val="Calibri"/>
        <family val="2"/>
        <scheme val="minor"/>
      </rPr>
      <t>first 36 months</t>
    </r>
    <r>
      <rPr>
        <sz val="10"/>
        <rFont val="Calibri"/>
        <family val="2"/>
        <scheme val="minor"/>
      </rPr>
      <t xml:space="preserve"> as an accredited Lead Assessor</t>
    </r>
  </si>
  <si>
    <r>
      <t xml:space="preserve">A minimum 225 hours participation on (formal or informal) assessments completed in the </t>
    </r>
    <r>
      <rPr>
        <i/>
        <sz val="10"/>
        <rFont val="Calibri"/>
        <family val="2"/>
        <scheme val="minor"/>
      </rPr>
      <t>past 36 months</t>
    </r>
  </si>
  <si>
    <t>AL03</t>
  </si>
  <si>
    <r>
      <t xml:space="preserve">Evidence of participation in </t>
    </r>
    <r>
      <rPr>
        <i/>
        <u/>
        <sz val="10"/>
        <rFont val="Calibri"/>
        <family val="2"/>
        <scheme val="minor"/>
      </rPr>
      <t>all assessment activities</t>
    </r>
    <r>
      <rPr>
        <sz val="10"/>
        <rFont val="Calibri"/>
        <family val="2"/>
        <scheme val="minor"/>
      </rPr>
      <t xml:space="preserve"> in accordance with the Assessment Team Leader responsibilities as defined in the TMMi Assessment Method Application Requirements (TAMAR)</t>
    </r>
  </si>
  <si>
    <r>
      <t xml:space="preserve">Participation in at least </t>
    </r>
    <r>
      <rPr>
        <i/>
        <sz val="10"/>
        <rFont val="Calibri"/>
        <family val="2"/>
        <scheme val="minor"/>
      </rPr>
      <t>one</t>
    </r>
    <r>
      <rPr>
        <sz val="10"/>
        <rFont val="Calibri"/>
        <family val="2"/>
        <scheme val="minor"/>
      </rPr>
      <t xml:space="preserve"> (formal or informal) assessment in </t>
    </r>
    <r>
      <rPr>
        <i/>
        <sz val="10"/>
        <rFont val="Calibri"/>
        <family val="2"/>
        <scheme val="minor"/>
      </rPr>
      <t>each 12 month</t>
    </r>
    <r>
      <rPr>
        <sz val="10"/>
        <rFont val="Calibri"/>
        <family val="2"/>
        <scheme val="minor"/>
      </rPr>
      <t xml:space="preserve"> period in the </t>
    </r>
    <r>
      <rPr>
        <i/>
        <sz val="10"/>
        <rFont val="Calibri"/>
        <family val="2"/>
        <scheme val="minor"/>
      </rPr>
      <t>past 36 months</t>
    </r>
  </si>
  <si>
    <t>Request Pending</t>
  </si>
  <si>
    <t>Finance Contact Name</t>
  </si>
  <si>
    <t>Request / Waived Date?</t>
  </si>
  <si>
    <r>
      <t>(</t>
    </r>
    <r>
      <rPr>
        <sz val="10"/>
        <color theme="9" tint="-0.249977111117893"/>
        <rFont val="Calibri"/>
        <family val="2"/>
        <scheme val="minor"/>
      </rPr>
      <t>Form</t>
    </r>
    <r>
      <rPr>
        <sz val="10"/>
        <rFont val="Calibri"/>
        <family val="2"/>
        <scheme val="minor"/>
      </rPr>
      <t>)</t>
    </r>
  </si>
  <si>
    <r>
      <t>(</t>
    </r>
    <r>
      <rPr>
        <sz val="10"/>
        <color theme="9" tint="-0.249977111117893"/>
        <rFont val="Calibri"/>
        <family val="2"/>
        <scheme val="minor"/>
      </rPr>
      <t>DSR Log</t>
    </r>
    <r>
      <rPr>
        <sz val="10"/>
        <rFont val="Calibri"/>
        <family val="2"/>
        <scheme val="minor"/>
      </rPr>
      <t>)</t>
    </r>
  </si>
  <si>
    <t>Tertiary / Professional</t>
  </si>
  <si>
    <t>Qualifications</t>
  </si>
  <si>
    <t>Participation Log</t>
  </si>
  <si>
    <t>Import Log</t>
  </si>
  <si>
    <t>e.g. 1.0 / 1.3b</t>
  </si>
  <si>
    <t>Application Processed by</t>
  </si>
  <si>
    <t>Name?</t>
  </si>
  <si>
    <t>I confirm that by submitting this application that:  I understand the Assessor Accreditation rules; I consent to be bound by the TMMi Foundation's rules and; I consent for all data I submit (in any form) to be held and processed by the TMMi Foundation</t>
  </si>
  <si>
    <r>
      <t>TMM</t>
    </r>
    <r>
      <rPr>
        <b/>
        <i/>
        <sz val="16"/>
        <color theme="0"/>
        <rFont val="Verdana"/>
        <family val="2"/>
      </rPr>
      <t>i</t>
    </r>
    <r>
      <rPr>
        <b/>
        <sz val="16"/>
        <color theme="0"/>
        <rFont val="Verdana"/>
        <family val="2"/>
      </rPr>
      <t xml:space="preserve"> Assessor Accreditation Application Form</t>
    </r>
  </si>
  <si>
    <t>Form AAF03
Ver 3.1.20</t>
  </si>
  <si>
    <t>G06</t>
  </si>
  <si>
    <t>It is a requirement for all lead assessors and assessors to be members of the TMMi Foundation. You can apply to become a member for free from the TMMi website. Applications will not be processed unless applicants are current members.</t>
  </si>
  <si>
    <t>TMMi Membership number</t>
  </si>
  <si>
    <t>mr</t>
  </si>
  <si>
    <r>
      <t xml:space="preserve">Submit this Application Form </t>
    </r>
    <r>
      <rPr>
        <u/>
        <sz val="10"/>
        <rFont val="Calibri"/>
        <family val="2"/>
        <scheme val="minor"/>
      </rPr>
      <t>and</t>
    </r>
    <r>
      <rPr>
        <sz val="10"/>
        <rFont val="Calibri"/>
        <family val="2"/>
        <scheme val="minor"/>
      </rPr>
      <t xml:space="preserve"> all supporting documents </t>
    </r>
    <r>
      <rPr>
        <b/>
        <u/>
        <sz val="10"/>
        <rFont val="Calibri"/>
        <family val="2"/>
        <scheme val="minor"/>
      </rPr>
      <t>electronically</t>
    </r>
    <r>
      <rPr>
        <sz val="10"/>
        <rFont val="Calibri"/>
        <family val="2"/>
        <scheme val="minor"/>
      </rPr>
      <t xml:space="preserve"> via e-mail to </t>
    </r>
    <r>
      <rPr>
        <b/>
        <sz val="10"/>
        <color rgb="FF3333FF"/>
        <rFont val="Calibri"/>
        <family val="2"/>
        <scheme val="minor"/>
      </rPr>
      <t xml:space="preserve">clive.bates@tmmi.org </t>
    </r>
    <r>
      <rPr>
        <b/>
        <sz val="10"/>
        <rFont val="Calibri"/>
        <family val="2"/>
        <scheme val="minor"/>
      </rPr>
      <t>and</t>
    </r>
    <r>
      <rPr>
        <b/>
        <sz val="10"/>
        <color rgb="FF3333FF"/>
        <rFont val="Calibri"/>
        <family val="2"/>
        <scheme val="minor"/>
      </rPr>
      <t xml:space="preserve"> yohanes.ho@tmmi.org</t>
    </r>
  </si>
  <si>
    <t>Curacao</t>
  </si>
  <si>
    <t>CUW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</si>
</sst>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mmm\ yyyy"/>
    <numFmt numFmtId="165" formatCode="yyyymmdd"/>
    <numFmt numFmtId="166" formatCode="d\ mmm\ yyyy"/>
    <numFmt numFmtId="167" formatCode="00"/>
  </numFmts>
  <fonts count="38" x14ac:knownFonts="1">
    <font>
      <sz val="10"/>
      <name val="Arial"/>
    </font>
    <font>
      <sz val="8"/>
      <name val="Arial"/>
      <family val="2"/>
    </font>
    <font>
      <b/>
      <sz val="10"/>
      <color theme="0"/>
      <name val="Calibri"/>
      <family val="2"/>
      <scheme val="minor"/>
    </font>
    <font>
      <sz val="10"/>
      <color rgb="FFFF0000"/>
      <name val="Calibri"/>
      <family val="2"/>
      <scheme val="minor"/>
    </font>
    <font>
      <sz val="10"/>
      <color theme="0"/>
      <name val="Calibri"/>
      <family val="2"/>
      <scheme val="minor"/>
    </font>
    <font>
      <i/>
      <sz val="10"/>
      <color theme="0"/>
      <name val="Calibri"/>
      <family val="2"/>
      <scheme val="minor"/>
    </font>
    <font>
      <sz val="10"/>
      <name val="Calibri"/>
      <family val="2"/>
      <scheme val="minor"/>
    </font>
    <font>
      <b/>
      <sz val="10"/>
      <name val="Calibri"/>
      <family val="2"/>
      <scheme val="minor"/>
    </font>
    <font>
      <b/>
      <sz val="11"/>
      <name val="Calibri"/>
      <family val="2"/>
      <scheme val="minor"/>
    </font>
    <font>
      <sz val="10"/>
      <color rgb="FFFFFF00"/>
      <name val="Calibri"/>
      <family val="2"/>
      <scheme val="minor"/>
    </font>
    <font>
      <b/>
      <u/>
      <sz val="10"/>
      <color rgb="FFFFFF00"/>
      <name val="Calibri"/>
      <family val="2"/>
      <scheme val="minor"/>
    </font>
    <font>
      <i/>
      <sz val="10"/>
      <name val="Calibri"/>
      <family val="2"/>
      <scheme val="minor"/>
    </font>
    <font>
      <i/>
      <sz val="10"/>
      <color rgb="FFFF0000"/>
      <name val="Calibri"/>
      <family val="2"/>
      <scheme val="minor"/>
    </font>
    <font>
      <b/>
      <sz val="14"/>
      <color theme="0"/>
      <name val="Verdana"/>
      <family val="2"/>
    </font>
    <font>
      <b/>
      <sz val="16"/>
      <color theme="0"/>
      <name val="Verdana"/>
      <family val="2"/>
    </font>
    <font>
      <b/>
      <sz val="10"/>
      <color theme="0"/>
      <name val="Verdana"/>
      <family val="2"/>
    </font>
    <font>
      <u/>
      <sz val="10"/>
      <name val="Calibri"/>
      <family val="2"/>
      <scheme val="minor"/>
    </font>
    <font>
      <b/>
      <u/>
      <sz val="10"/>
      <name val="Calibri"/>
      <family val="2"/>
      <scheme val="minor"/>
    </font>
    <font>
      <i/>
      <sz val="9"/>
      <color rgb="FFFF0000"/>
      <name val="Calibri"/>
      <family val="2"/>
      <scheme val="minor"/>
    </font>
    <font>
      <sz val="12"/>
      <color theme="10"/>
      <name val="Calibri"/>
      <family val="2"/>
      <scheme val="minor"/>
    </font>
    <font>
      <b/>
      <i/>
      <sz val="16"/>
      <color theme="0"/>
      <name val="Verdana"/>
      <family val="2"/>
    </font>
    <font>
      <u/>
      <sz val="10"/>
      <color theme="10"/>
      <name val="Calibri"/>
      <family val="2"/>
    </font>
    <font>
      <sz val="12"/>
      <color theme="10"/>
      <name val="Calibri"/>
      <family val="2"/>
    </font>
    <font>
      <b/>
      <sz val="10"/>
      <color rgb="FF3333FF"/>
      <name val="Calibri"/>
      <family val="2"/>
      <scheme val="minor"/>
    </font>
    <font>
      <sz val="10"/>
      <color rgb="FF3333FF"/>
      <name val="Calibri"/>
      <family val="2"/>
      <scheme val="minor"/>
    </font>
    <font>
      <sz val="10"/>
      <color rgb="FF008000"/>
      <name val="Calibri"/>
      <family val="2"/>
      <scheme val="minor"/>
    </font>
    <font>
      <b/>
      <sz val="12"/>
      <name val="Calibri"/>
      <family val="2"/>
      <scheme val="minor"/>
    </font>
    <font>
      <sz val="12"/>
      <name val="Calibri"/>
      <family val="2"/>
      <scheme val="minor"/>
    </font>
    <font>
      <b/>
      <i/>
      <sz val="10"/>
      <color rgb="FFFFFF00"/>
      <name val="Calibri"/>
      <family val="2"/>
      <scheme val="minor"/>
    </font>
    <font>
      <b/>
      <sz val="8"/>
      <color indexed="12"/>
      <name val="Arial"/>
      <family val="2"/>
    </font>
    <font>
      <b/>
      <sz val="8"/>
      <name val="Arial"/>
      <family val="2"/>
    </font>
    <font>
      <sz val="10"/>
      <color theme="9" tint="-0.249977111117893"/>
      <name val="Calibri"/>
      <family val="2"/>
      <scheme val="minor"/>
    </font>
    <font>
      <sz val="8"/>
      <color theme="0"/>
      <name val="Calibri"/>
      <family val="2"/>
      <scheme val="minor"/>
    </font>
    <font>
      <b/>
      <sz val="10"/>
      <color theme="9" tint="-0.499984740745262"/>
      <name val="Calibri"/>
      <family val="2"/>
      <scheme val="minor"/>
    </font>
    <font>
      <sz val="10"/>
      <color rgb="FF000000"/>
      <name val="Arial"/>
      <family val="2"/>
    </font>
    <font>
      <i/>
      <u/>
      <sz val="10"/>
      <name val="Calibri"/>
      <family val="2"/>
      <scheme val="minor"/>
    </font>
    <font>
      <sz val="14"/>
      <color theme="0"/>
      <name val="Calibri"/>
      <family val="2"/>
      <scheme val="minor"/>
    </font>
    <font>
      <b/>
      <sz val="14"/>
      <color theme="3" tint="-0.249977111117893"/>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3" tint="0.79998168889431442"/>
        <bgColor indexed="64"/>
      </patternFill>
    </fill>
    <fill>
      <patternFill patternType="solid">
        <fgColor theme="3" tint="-0.249977111117893"/>
        <bgColor indexed="64"/>
      </patternFill>
    </fill>
    <fill>
      <patternFill patternType="solid">
        <fgColor theme="2" tint="-0.749992370372631"/>
        <bgColor indexed="64"/>
      </patternFill>
    </fill>
    <fill>
      <patternFill patternType="solid">
        <fgColor theme="9" tint="0.59999389629810485"/>
        <bgColor indexed="64"/>
      </patternFill>
    </fill>
    <fill>
      <patternFill patternType="solid">
        <fgColor indexed="22"/>
        <bgColor indexed="64"/>
      </patternFill>
    </fill>
    <fill>
      <patternFill patternType="solid">
        <fgColor rgb="FFFF0000"/>
        <bgColor indexed="64"/>
      </patternFill>
    </fill>
    <fill>
      <patternFill patternType="solid">
        <fgColor theme="7" tint="-0.249977111117893"/>
        <bgColor indexed="64"/>
      </patternFill>
    </fill>
  </fills>
  <borders count="21">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theme="9" tint="-0.499984740745262"/>
      </left>
      <right style="thin">
        <color theme="9" tint="-0.499984740745262"/>
      </right>
      <top style="thin">
        <color theme="9" tint="-0.499984740745262"/>
      </top>
      <bottom style="thin">
        <color theme="9" tint="-0.499984740745262"/>
      </bottom>
      <diagonal/>
    </border>
    <border>
      <left/>
      <right/>
      <top/>
      <bottom style="thin">
        <color auto="1"/>
      </bottom>
      <diagonal/>
    </border>
    <border>
      <left style="thin">
        <color auto="1"/>
      </left>
      <right/>
      <top style="thin">
        <color auto="1"/>
      </top>
      <bottom style="dashed">
        <color theme="1" tint="0.499984740745262"/>
      </bottom>
      <diagonal/>
    </border>
    <border>
      <left/>
      <right style="thin">
        <color auto="1"/>
      </right>
      <top style="thin">
        <color auto="1"/>
      </top>
      <bottom style="dashed">
        <color theme="1" tint="0.499984740745262"/>
      </bottom>
      <diagonal/>
    </border>
    <border>
      <left style="thin">
        <color auto="1"/>
      </left>
      <right/>
      <top style="dashed">
        <color theme="1" tint="0.499984740745262"/>
      </top>
      <bottom style="dashed">
        <color theme="1" tint="0.499984740745262"/>
      </bottom>
      <diagonal/>
    </border>
    <border>
      <left/>
      <right style="thin">
        <color auto="1"/>
      </right>
      <top style="dashed">
        <color theme="1" tint="0.499984740745262"/>
      </top>
      <bottom style="dashed">
        <color theme="1" tint="0.499984740745262"/>
      </bottom>
      <diagonal/>
    </border>
    <border>
      <left style="thin">
        <color auto="1"/>
      </left>
      <right/>
      <top style="dashed">
        <color theme="1" tint="0.499984740745262"/>
      </top>
      <bottom style="thin">
        <color auto="1"/>
      </bottom>
      <diagonal/>
    </border>
    <border>
      <left/>
      <right style="thin">
        <color auto="1"/>
      </right>
      <top style="dashed">
        <color theme="1" tint="0.499984740745262"/>
      </top>
      <bottom style="thin">
        <color auto="1"/>
      </bottom>
      <diagonal/>
    </border>
    <border>
      <left style="thin">
        <color auto="1"/>
      </left>
      <right/>
      <top/>
      <bottom style="dashed">
        <color theme="1" tint="0.499984740745262"/>
      </bottom>
      <diagonal/>
    </border>
    <border>
      <left/>
      <right style="thin">
        <color auto="1"/>
      </right>
      <top/>
      <bottom style="dashed">
        <color theme="1" tint="0.499984740745262"/>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21" fillId="0" borderId="0" applyNumberFormat="0" applyFill="0" applyBorder="0" applyAlignment="0" applyProtection="0"/>
  </cellStyleXfs>
  <cellXfs count="145">
    <xf numFmtId="0" fontId="0" fillId="0" borderId="0" xfId="0"/>
    <xf numFmtId="0" fontId="6" fillId="0" borderId="0" xfId="0" applyFont="1" applyAlignment="1">
      <alignment vertical="center"/>
    </xf>
    <xf numFmtId="0" fontId="6" fillId="0" borderId="0" xfId="0" applyFont="1" applyAlignment="1">
      <alignment vertical="top"/>
    </xf>
    <xf numFmtId="0" fontId="3" fillId="0" borderId="0" xfId="0" applyFont="1" applyAlignment="1">
      <alignment vertical="center"/>
    </xf>
    <xf numFmtId="0" fontId="6" fillId="0" borderId="0" xfId="0" applyFont="1" applyBorder="1" applyAlignment="1">
      <alignment vertical="center"/>
    </xf>
    <xf numFmtId="0" fontId="6" fillId="2" borderId="1" xfId="0" applyFont="1" applyFill="1" applyBorder="1" applyAlignment="1">
      <alignment horizontal="left" vertical="top" wrapText="1"/>
    </xf>
    <xf numFmtId="0" fontId="8" fillId="3" borderId="1" xfId="0" applyFont="1" applyFill="1" applyBorder="1" applyAlignment="1">
      <alignment vertical="center"/>
    </xf>
    <xf numFmtId="0" fontId="13" fillId="4" borderId="0" xfId="0" applyFont="1" applyFill="1" applyAlignment="1">
      <alignment vertical="center"/>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0" xfId="0" applyFont="1" applyBorder="1"/>
    <xf numFmtId="0" fontId="6" fillId="0" borderId="1" xfId="0" applyFont="1" applyBorder="1" applyAlignment="1">
      <alignment horizontal="center" vertical="center" wrapText="1"/>
    </xf>
    <xf numFmtId="0" fontId="6" fillId="0" borderId="2" xfId="0" applyFont="1" applyBorder="1" applyAlignment="1">
      <alignment vertical="center" wrapText="1"/>
    </xf>
    <xf numFmtId="0" fontId="11" fillId="0" borderId="0" xfId="0" applyFont="1" applyBorder="1"/>
    <xf numFmtId="0" fontId="15" fillId="4" borderId="0" xfId="0" applyFont="1" applyFill="1" applyAlignment="1">
      <alignment vertical="center"/>
    </xf>
    <xf numFmtId="0" fontId="19" fillId="0" borderId="0" xfId="1" applyFont="1" applyBorder="1" applyAlignment="1">
      <alignment horizontal="right" vertical="center"/>
    </xf>
    <xf numFmtId="0" fontId="6" fillId="6" borderId="1" xfId="0" applyFont="1" applyFill="1" applyBorder="1" applyAlignment="1">
      <alignment horizontal="left" vertical="center"/>
    </xf>
    <xf numFmtId="0" fontId="6" fillId="0" borderId="0" xfId="0" applyFont="1" applyAlignment="1">
      <alignment horizontal="left" vertical="top" indent="1"/>
    </xf>
    <xf numFmtId="0" fontId="5" fillId="4" borderId="0" xfId="0" applyFont="1" applyFill="1" applyAlignment="1">
      <alignment horizontal="left" vertical="center" wrapText="1" indent="1"/>
    </xf>
    <xf numFmtId="0" fontId="22" fillId="0" borderId="0" xfId="1" applyFont="1" applyBorder="1" applyAlignment="1">
      <alignment horizontal="right" vertical="center" indent="1"/>
    </xf>
    <xf numFmtId="0" fontId="2" fillId="4" borderId="0" xfId="0" applyFont="1" applyFill="1" applyAlignment="1">
      <alignment horizontal="left" vertical="center"/>
    </xf>
    <xf numFmtId="0" fontId="3" fillId="5" borderId="0" xfId="0" applyFont="1" applyFill="1" applyAlignment="1">
      <alignment horizontal="left" vertical="center"/>
    </xf>
    <xf numFmtId="0" fontId="5" fillId="4" borderId="0" xfId="0" applyFont="1" applyFill="1" applyBorder="1" applyAlignment="1" applyProtection="1">
      <alignment horizontal="left" vertical="center" wrapText="1" indent="1"/>
    </xf>
    <xf numFmtId="0" fontId="6" fillId="0" borderId="0" xfId="0" applyFont="1" applyBorder="1" applyAlignment="1" applyProtection="1">
      <alignment horizontal="left" vertical="top" indent="1"/>
    </xf>
    <xf numFmtId="0" fontId="4" fillId="4" borderId="0" xfId="0" applyFont="1" applyFill="1" applyAlignment="1">
      <alignment horizontal="right" vertical="center" wrapText="1"/>
    </xf>
    <xf numFmtId="0" fontId="6" fillId="2" borderId="6" xfId="0" applyFont="1" applyFill="1" applyBorder="1" applyAlignment="1">
      <alignment horizontal="left" vertical="top" wrapText="1"/>
    </xf>
    <xf numFmtId="0" fontId="18" fillId="0" borderId="2" xfId="0" applyNumberFormat="1" applyFont="1" applyFill="1" applyBorder="1" applyAlignment="1" applyProtection="1">
      <alignment horizontal="left" vertical="top" wrapText="1"/>
    </xf>
    <xf numFmtId="0" fontId="27" fillId="0" borderId="0" xfId="0" applyFont="1" applyAlignment="1">
      <alignment vertical="top"/>
    </xf>
    <xf numFmtId="0" fontId="27" fillId="0" borderId="0" xfId="0" applyFont="1" applyAlignment="1">
      <alignment vertical="center"/>
    </xf>
    <xf numFmtId="0" fontId="6" fillId="6" borderId="2" xfId="0" applyNumberFormat="1" applyFont="1" applyFill="1" applyBorder="1" applyAlignment="1" applyProtection="1">
      <alignment horizontal="left" vertical="top" wrapText="1" indent="1"/>
    </xf>
    <xf numFmtId="0" fontId="19" fillId="0" borderId="0" xfId="1" applyFont="1" applyBorder="1" applyAlignment="1">
      <alignment horizontal="left" vertical="center" indent="2"/>
    </xf>
    <xf numFmtId="0" fontId="5" fillId="4" borderId="0" xfId="0" applyFont="1" applyFill="1" applyAlignment="1">
      <alignment horizontal="left" vertical="center" wrapText="1" indent="2"/>
    </xf>
    <xf numFmtId="0" fontId="6" fillId="0" borderId="0" xfId="0" applyFont="1" applyAlignment="1">
      <alignment horizontal="left" vertical="top" indent="2"/>
    </xf>
    <xf numFmtId="0" fontId="6" fillId="0" borderId="2" xfId="0" applyNumberFormat="1" applyFont="1" applyFill="1" applyBorder="1" applyAlignment="1" applyProtection="1">
      <alignment horizontal="left" vertical="top" wrapText="1" indent="1"/>
    </xf>
    <xf numFmtId="166" fontId="6" fillId="0" borderId="1" xfId="0" applyNumberFormat="1" applyFont="1" applyFill="1" applyBorder="1" applyAlignment="1" applyProtection="1">
      <alignment horizontal="left" vertical="top" wrapText="1" indent="1"/>
      <protection locked="0"/>
    </xf>
    <xf numFmtId="0" fontId="9" fillId="5" borderId="1" xfId="0" applyFont="1" applyFill="1" applyBorder="1" applyAlignment="1">
      <alignment horizontal="left" vertical="center" indent="1"/>
    </xf>
    <xf numFmtId="0" fontId="12" fillId="5" borderId="5" xfId="0" applyFont="1" applyFill="1" applyBorder="1" applyAlignment="1">
      <alignment horizontal="left" vertical="center" wrapText="1" indent="2"/>
    </xf>
    <xf numFmtId="0" fontId="3" fillId="5" borderId="5" xfId="0" applyFont="1" applyFill="1" applyBorder="1" applyAlignment="1">
      <alignment horizontal="right" vertical="center" wrapText="1"/>
    </xf>
    <xf numFmtId="0" fontId="1" fillId="7" borderId="0" xfId="0" applyFont="1" applyFill="1"/>
    <xf numFmtId="0" fontId="29" fillId="0" borderId="0" xfId="0" applyFont="1"/>
    <xf numFmtId="0" fontId="1" fillId="0" borderId="0" xfId="0" applyFont="1" applyFill="1"/>
    <xf numFmtId="0" fontId="1" fillId="0" borderId="0" xfId="0" applyFont="1"/>
    <xf numFmtId="0" fontId="30" fillId="0" borderId="0" xfId="0" applyFont="1" applyFill="1"/>
    <xf numFmtId="0" fontId="30" fillId="0" borderId="0" xfId="0" applyFont="1" applyFill="1" applyAlignment="1">
      <alignment horizontal="center"/>
    </xf>
    <xf numFmtId="0" fontId="11" fillId="0" borderId="0" xfId="0" applyFont="1" applyAlignment="1">
      <alignment vertical="top"/>
    </xf>
    <xf numFmtId="0" fontId="32" fillId="0" borderId="0" xfId="0" applyFont="1" applyBorder="1" applyAlignment="1">
      <alignment horizontal="left" vertical="center"/>
    </xf>
    <xf numFmtId="0" fontId="32" fillId="0" borderId="0" xfId="0" applyFont="1" applyBorder="1" applyAlignment="1">
      <alignment horizontal="left" vertical="center" wrapText="1"/>
    </xf>
    <xf numFmtId="0" fontId="6" fillId="0" borderId="0" xfId="0" applyFont="1" applyAlignment="1">
      <alignment horizontal="left" vertical="center"/>
    </xf>
    <xf numFmtId="0" fontId="22" fillId="0" borderId="0" xfId="1" applyFont="1" applyBorder="1" applyAlignment="1">
      <alignment horizontal="right" vertical="center"/>
    </xf>
    <xf numFmtId="0" fontId="9" fillId="5" borderId="0" xfId="0" applyFont="1" applyFill="1" applyAlignment="1">
      <alignment horizontal="left" vertical="center"/>
    </xf>
    <xf numFmtId="0" fontId="24" fillId="0" borderId="0" xfId="0" applyFont="1" applyAlignment="1">
      <alignment horizontal="left" vertical="center"/>
    </xf>
    <xf numFmtId="0" fontId="25" fillId="0" borderId="0" xfId="0" applyFont="1" applyAlignment="1" applyProtection="1">
      <alignment horizontal="left" vertical="center"/>
      <protection locked="0"/>
    </xf>
    <xf numFmtId="165" fontId="24" fillId="0" borderId="0" xfId="0" applyNumberFormat="1" applyFont="1" applyAlignment="1">
      <alignment horizontal="left" vertical="center"/>
    </xf>
    <xf numFmtId="165" fontId="25" fillId="0" borderId="0" xfId="0" applyNumberFormat="1" applyFont="1" applyAlignment="1" applyProtection="1">
      <alignment horizontal="left" vertical="center"/>
      <protection locked="0"/>
    </xf>
    <xf numFmtId="0" fontId="6" fillId="0" borderId="0" xfId="0" applyFont="1" applyAlignment="1">
      <alignment horizontal="center" vertical="center"/>
    </xf>
    <xf numFmtId="0" fontId="25" fillId="0" borderId="0" xfId="0" applyFont="1" applyAlignment="1" applyProtection="1">
      <alignment horizontal="center" vertical="center"/>
      <protection locked="0"/>
    </xf>
    <xf numFmtId="0" fontId="25" fillId="0" borderId="0" xfId="0" applyFont="1" applyAlignment="1">
      <alignment horizontal="left" vertical="center"/>
    </xf>
    <xf numFmtId="0" fontId="24" fillId="0" borderId="0" xfId="0" applyFont="1" applyAlignment="1">
      <alignment vertical="center"/>
    </xf>
    <xf numFmtId="0" fontId="24" fillId="0" borderId="0" xfId="0" applyFont="1" applyFill="1" applyAlignment="1" applyProtection="1">
      <alignment horizontal="left" vertical="center"/>
    </xf>
    <xf numFmtId="0" fontId="25" fillId="0" borderId="0" xfId="0" applyFont="1" applyAlignment="1" applyProtection="1">
      <alignment vertical="top"/>
    </xf>
    <xf numFmtId="0" fontId="6" fillId="0" borderId="0" xfId="0" applyFont="1" applyAlignment="1" applyProtection="1">
      <alignment horizontal="left" vertical="center"/>
    </xf>
    <xf numFmtId="0" fontId="6" fillId="0" borderId="0" xfId="0" applyFont="1" applyAlignment="1" applyProtection="1">
      <alignment vertical="center"/>
    </xf>
    <xf numFmtId="0" fontId="6" fillId="0" borderId="3" xfId="0" applyFont="1" applyBorder="1" applyAlignment="1">
      <alignment horizontal="center" vertical="center" wrapText="1"/>
    </xf>
    <xf numFmtId="0" fontId="16" fillId="0" borderId="4" xfId="0" applyFont="1" applyBorder="1" applyAlignment="1">
      <alignment vertical="center" wrapText="1"/>
    </xf>
    <xf numFmtId="0" fontId="6" fillId="0" borderId="6" xfId="0" applyFont="1" applyBorder="1" applyAlignment="1">
      <alignment horizontal="center" vertical="center" wrapText="1"/>
    </xf>
    <xf numFmtId="0" fontId="6" fillId="0" borderId="7" xfId="0" applyFont="1" applyBorder="1" applyAlignment="1">
      <alignment vertical="center" wrapText="1"/>
    </xf>
    <xf numFmtId="0" fontId="6" fillId="0" borderId="4" xfId="0" applyFont="1" applyBorder="1" applyAlignment="1">
      <alignment vertical="center" wrapText="1"/>
    </xf>
    <xf numFmtId="0" fontId="33" fillId="0" borderId="0" xfId="0" applyFont="1" applyAlignment="1">
      <alignment horizontal="right" vertical="center"/>
    </xf>
    <xf numFmtId="0" fontId="24" fillId="0" borderId="0" xfId="0" applyFont="1" applyFill="1" applyAlignment="1">
      <alignment horizontal="left" vertical="center"/>
    </xf>
    <xf numFmtId="167" fontId="25" fillId="0" borderId="0" xfId="0" applyNumberFormat="1" applyFont="1" applyAlignment="1" applyProtection="1">
      <alignment horizontal="right" vertical="center"/>
      <protection locked="0"/>
    </xf>
    <xf numFmtId="0" fontId="6" fillId="0" borderId="3" xfId="0" applyFont="1" applyBorder="1" applyAlignment="1">
      <alignment horizontal="left" vertical="center" wrapText="1"/>
    </xf>
    <xf numFmtId="0" fontId="16" fillId="0" borderId="4" xfId="0" applyFont="1" applyBorder="1" applyAlignment="1">
      <alignment horizontal="left" vertical="center" wrapText="1"/>
    </xf>
    <xf numFmtId="0" fontId="6" fillId="0" borderId="10" xfId="0" applyFont="1" applyBorder="1" applyAlignment="1">
      <alignment horizontal="center" vertical="center" wrapText="1"/>
    </xf>
    <xf numFmtId="0" fontId="6" fillId="0" borderId="11" xfId="0" applyFont="1" applyBorder="1" applyAlignment="1">
      <alignment vertical="center" wrapText="1"/>
    </xf>
    <xf numFmtId="0" fontId="6" fillId="0" borderId="12" xfId="0" applyFont="1" applyBorder="1" applyAlignment="1">
      <alignment horizontal="center" vertical="center" wrapText="1"/>
    </xf>
    <xf numFmtId="0" fontId="6" fillId="0" borderId="13" xfId="0" applyFont="1" applyBorder="1" applyAlignment="1">
      <alignment vertical="center" wrapText="1"/>
    </xf>
    <xf numFmtId="0" fontId="6" fillId="0" borderId="14" xfId="0" applyFont="1" applyBorder="1" applyAlignment="1">
      <alignment horizontal="center" vertical="center" wrapText="1"/>
    </xf>
    <xf numFmtId="0" fontId="6" fillId="0" borderId="15" xfId="0" applyFont="1" applyBorder="1" applyAlignment="1">
      <alignment vertical="center" wrapText="1"/>
    </xf>
    <xf numFmtId="0" fontId="6" fillId="0" borderId="16" xfId="0" applyFont="1" applyBorder="1" applyAlignment="1">
      <alignment horizontal="center" vertical="center" wrapText="1"/>
    </xf>
    <xf numFmtId="0" fontId="6" fillId="0" borderId="17" xfId="0" applyFont="1" applyBorder="1" applyAlignment="1">
      <alignment vertical="center" wrapText="1"/>
    </xf>
    <xf numFmtId="0" fontId="3" fillId="0" borderId="0" xfId="0" applyFont="1" applyAlignment="1">
      <alignment horizontal="left" vertical="center"/>
    </xf>
    <xf numFmtId="0" fontId="7" fillId="2" borderId="6" xfId="0" applyFont="1" applyFill="1" applyBorder="1" applyAlignment="1">
      <alignment horizontal="left" vertical="top" wrapText="1"/>
    </xf>
    <xf numFmtId="0" fontId="7" fillId="2" borderId="2" xfId="0" applyFont="1" applyFill="1" applyBorder="1" applyAlignment="1">
      <alignment horizontal="left" vertical="top" wrapText="1"/>
    </xf>
    <xf numFmtId="0" fontId="8" fillId="3" borderId="5" xfId="0" applyFont="1" applyFill="1" applyBorder="1" applyAlignment="1">
      <alignment vertical="center"/>
    </xf>
    <xf numFmtId="0" fontId="8" fillId="3" borderId="2" xfId="0" applyFont="1" applyFill="1" applyBorder="1" applyAlignment="1">
      <alignment vertical="center"/>
    </xf>
    <xf numFmtId="0" fontId="7" fillId="3" borderId="5" xfId="0" applyFont="1" applyFill="1" applyBorder="1" applyAlignment="1">
      <alignment vertical="center"/>
    </xf>
    <xf numFmtId="0" fontId="28" fillId="5" borderId="2" xfId="0" applyFont="1" applyFill="1" applyBorder="1" applyAlignment="1" applyProtection="1">
      <alignment horizontal="right" vertical="center" indent="1"/>
    </xf>
    <xf numFmtId="0" fontId="6" fillId="0" borderId="1" xfId="0" applyNumberFormat="1" applyFont="1" applyFill="1" applyBorder="1" applyAlignment="1" applyProtection="1">
      <alignment horizontal="left" vertical="top" wrapText="1" indent="1"/>
      <protection locked="0"/>
    </xf>
    <xf numFmtId="0" fontId="7" fillId="0" borderId="0" xfId="0" applyFont="1" applyAlignment="1">
      <alignment vertical="center"/>
    </xf>
    <xf numFmtId="0" fontId="7" fillId="2" borderId="1" xfId="0" applyFont="1" applyFill="1" applyBorder="1" applyAlignment="1">
      <alignment horizontal="left" vertical="top" wrapText="1"/>
    </xf>
    <xf numFmtId="0" fontId="11" fillId="3" borderId="5" xfId="0" applyFont="1" applyFill="1" applyBorder="1" applyAlignment="1">
      <alignment vertical="center"/>
    </xf>
    <xf numFmtId="0" fontId="3" fillId="0" borderId="0" xfId="0" applyFont="1" applyAlignment="1">
      <alignment horizontal="right" vertical="center"/>
    </xf>
    <xf numFmtId="0" fontId="25" fillId="0" borderId="0" xfId="0" applyFont="1" applyAlignment="1" applyProtection="1">
      <alignment horizontal="center" vertical="center"/>
    </xf>
    <xf numFmtId="0" fontId="3" fillId="0" borderId="0" xfId="0" applyFont="1" applyAlignment="1" applyProtection="1">
      <alignment horizontal="center" vertical="center"/>
    </xf>
    <xf numFmtId="0" fontId="24" fillId="0" borderId="0" xfId="0" applyFont="1" applyAlignment="1" applyProtection="1">
      <alignment vertical="center"/>
    </xf>
    <xf numFmtId="0" fontId="6" fillId="0" borderId="18" xfId="0" applyFont="1" applyBorder="1" applyAlignment="1">
      <alignment horizontal="center" vertical="center" wrapText="1"/>
    </xf>
    <xf numFmtId="0" fontId="6" fillId="0" borderId="19" xfId="0" applyFont="1" applyBorder="1" applyAlignment="1">
      <alignment vertical="center" wrapText="1"/>
    </xf>
    <xf numFmtId="0" fontId="4" fillId="0" borderId="8" xfId="0" applyFont="1" applyFill="1" applyBorder="1" applyAlignment="1" applyProtection="1">
      <alignment vertical="center"/>
      <protection locked="0"/>
    </xf>
    <xf numFmtId="0" fontId="6" fillId="0" borderId="0" xfId="0" applyFont="1" applyAlignment="1">
      <alignment horizontal="right" vertical="center"/>
    </xf>
    <xf numFmtId="0" fontId="24" fillId="0" borderId="0" xfId="0" applyFont="1" applyAlignment="1" applyProtection="1">
      <alignment horizontal="left" vertical="center"/>
    </xf>
    <xf numFmtId="0" fontId="24" fillId="0" borderId="0" xfId="0" applyFont="1" applyFill="1" applyAlignment="1" applyProtection="1">
      <alignment horizontal="left" vertical="center"/>
    </xf>
    <xf numFmtId="0" fontId="6" fillId="2" borderId="3" xfId="0" applyFont="1" applyFill="1" applyBorder="1" applyAlignment="1">
      <alignment horizontal="left" vertical="top" wrapText="1"/>
    </xf>
    <xf numFmtId="0" fontId="6" fillId="2" borderId="20" xfId="0" applyFont="1" applyFill="1" applyBorder="1" applyAlignment="1">
      <alignment horizontal="left" vertical="top" wrapText="1"/>
    </xf>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14" fillId="4" borderId="0"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6" fillId="0" borderId="1" xfId="0" applyNumberFormat="1" applyFont="1" applyFill="1" applyBorder="1" applyAlignment="1" applyProtection="1">
      <alignment horizontal="left" vertical="top" wrapText="1" indent="1"/>
      <protection locked="0"/>
    </xf>
    <xf numFmtId="0" fontId="6" fillId="0" borderId="5" xfId="0" applyNumberFormat="1" applyFont="1" applyFill="1" applyBorder="1" applyAlignment="1" applyProtection="1">
      <alignment horizontal="left" vertical="top" wrapText="1" indent="1"/>
      <protection locked="0"/>
    </xf>
    <xf numFmtId="0" fontId="2" fillId="9" borderId="5" xfId="0" applyFont="1" applyFill="1" applyBorder="1" applyAlignment="1">
      <alignment horizontal="center" vertical="center" wrapText="1"/>
    </xf>
    <xf numFmtId="49" fontId="6" fillId="0" borderId="1" xfId="0" applyNumberFormat="1" applyFont="1" applyFill="1" applyBorder="1" applyAlignment="1" applyProtection="1">
      <alignment horizontal="left" vertical="top" wrapText="1" indent="1"/>
      <protection locked="0"/>
    </xf>
    <xf numFmtId="49" fontId="6" fillId="0" borderId="5" xfId="0" applyNumberFormat="1" applyFont="1" applyFill="1" applyBorder="1" applyAlignment="1" applyProtection="1">
      <alignment horizontal="left" vertical="top" wrapText="1" indent="1"/>
      <protection locked="0"/>
    </xf>
    <xf numFmtId="0" fontId="26" fillId="3" borderId="1" xfId="0" applyFont="1" applyFill="1" applyBorder="1" applyAlignment="1">
      <alignment horizontal="left" vertical="center"/>
    </xf>
    <xf numFmtId="0" fontId="26" fillId="3" borderId="5" xfId="0" applyFont="1" applyFill="1" applyBorder="1" applyAlignment="1">
      <alignment horizontal="left" vertical="center"/>
    </xf>
    <xf numFmtId="0" fontId="26" fillId="3" borderId="2" xfId="0" applyFont="1" applyFill="1" applyBorder="1" applyAlignment="1">
      <alignment horizontal="left" vertical="center"/>
    </xf>
    <xf numFmtId="0" fontId="6" fillId="0" borderId="1" xfId="0" applyNumberFormat="1" applyFont="1" applyFill="1" applyBorder="1" applyAlignment="1" applyProtection="1">
      <alignment horizontal="left" vertical="center" indent="1"/>
      <protection locked="0"/>
    </xf>
    <xf numFmtId="0" fontId="6" fillId="0" borderId="5" xfId="0" applyNumberFormat="1" applyFont="1" applyFill="1" applyBorder="1" applyAlignment="1" applyProtection="1">
      <alignment horizontal="left" vertical="center" indent="1"/>
      <protection locked="0"/>
    </xf>
    <xf numFmtId="164" fontId="6" fillId="0" borderId="1" xfId="0" applyNumberFormat="1" applyFont="1" applyFill="1" applyBorder="1" applyAlignment="1" applyProtection="1">
      <alignment horizontal="left" vertical="top" wrapText="1" indent="1"/>
      <protection locked="0"/>
    </xf>
    <xf numFmtId="164" fontId="6" fillId="0" borderId="5" xfId="0" applyNumberFormat="1" applyFont="1" applyFill="1" applyBorder="1" applyAlignment="1" applyProtection="1">
      <alignment horizontal="left" vertical="top" wrapText="1" indent="1"/>
      <protection locked="0"/>
    </xf>
    <xf numFmtId="1" fontId="6" fillId="0" borderId="5" xfId="0" applyNumberFormat="1" applyFont="1" applyFill="1" applyBorder="1" applyAlignment="1" applyProtection="1">
      <alignment horizontal="left" vertical="top" wrapText="1" indent="1"/>
      <protection locked="0"/>
    </xf>
    <xf numFmtId="1" fontId="0" fillId="0" borderId="5" xfId="0" applyNumberFormat="1" applyBorder="1" applyAlignment="1" applyProtection="1">
      <alignment horizontal="left" vertical="top" wrapText="1" indent="1"/>
      <protection locked="0"/>
    </xf>
    <xf numFmtId="0" fontId="6" fillId="0" borderId="1" xfId="0" applyNumberFormat="1" applyFont="1" applyFill="1" applyBorder="1" applyAlignment="1" applyProtection="1">
      <alignment horizontal="right" vertical="top" wrapText="1" indent="1"/>
      <protection locked="0"/>
    </xf>
    <xf numFmtId="0" fontId="6" fillId="0" borderId="5" xfId="0" applyNumberFormat="1" applyFont="1" applyFill="1" applyBorder="1" applyAlignment="1" applyProtection="1">
      <alignment horizontal="right" vertical="top" wrapText="1" indent="1"/>
      <protection locked="0"/>
    </xf>
    <xf numFmtId="0" fontId="37" fillId="4" borderId="9" xfId="0" applyFont="1" applyFill="1" applyBorder="1" applyAlignment="1">
      <alignment horizontal="center" vertical="center"/>
    </xf>
    <xf numFmtId="164" fontId="6" fillId="6" borderId="1" xfId="0" applyNumberFormat="1" applyFont="1" applyFill="1" applyBorder="1" applyAlignment="1">
      <alignment horizontal="left" vertical="center" indent="1"/>
    </xf>
    <xf numFmtId="164" fontId="6" fillId="6" borderId="5" xfId="0" applyNumberFormat="1" applyFont="1" applyFill="1" applyBorder="1" applyAlignment="1">
      <alignment horizontal="left" vertical="center" indent="1"/>
    </xf>
    <xf numFmtId="0" fontId="8" fillId="3" borderId="5" xfId="0" applyFont="1" applyFill="1" applyBorder="1" applyAlignment="1">
      <alignment horizontal="left" vertical="center"/>
    </xf>
    <xf numFmtId="0" fontId="5" fillId="4" borderId="9" xfId="0" applyFont="1" applyFill="1" applyBorder="1" applyAlignment="1">
      <alignment horizontal="right" vertical="center"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6" fillId="0" borderId="2" xfId="0" applyNumberFormat="1" applyFont="1" applyFill="1" applyBorder="1" applyAlignment="1" applyProtection="1">
      <alignment horizontal="left" vertical="top" wrapText="1" indent="1"/>
      <protection locked="0"/>
    </xf>
    <xf numFmtId="49" fontId="6" fillId="0" borderId="1" xfId="0" applyNumberFormat="1" applyFont="1" applyFill="1" applyBorder="1" applyAlignment="1" applyProtection="1">
      <alignment horizontal="right" vertical="top" wrapText="1" indent="1"/>
      <protection locked="0"/>
    </xf>
    <xf numFmtId="49" fontId="6" fillId="0" borderId="5" xfId="0" applyNumberFormat="1" applyFont="1" applyFill="1" applyBorder="1" applyAlignment="1" applyProtection="1">
      <alignment horizontal="right" vertical="top" wrapText="1" indent="1"/>
      <protection locked="0"/>
    </xf>
    <xf numFmtId="0" fontId="24" fillId="0" borderId="0" xfId="0" applyFont="1" applyFill="1" applyAlignment="1" applyProtection="1">
      <alignment horizontal="left" vertical="center"/>
    </xf>
    <xf numFmtId="0" fontId="25" fillId="0" borderId="0" xfId="0" applyFont="1" applyAlignment="1" applyProtection="1">
      <alignment horizontal="left" vertical="center"/>
      <protection locked="0"/>
    </xf>
    <xf numFmtId="0" fontId="36" fillId="4" borderId="0" xfId="0" applyFont="1" applyFill="1" applyAlignment="1">
      <alignment horizontal="center" vertical="center"/>
    </xf>
    <xf numFmtId="0" fontId="25" fillId="0" borderId="0" xfId="0" applyNumberFormat="1" applyFont="1" applyFill="1" applyAlignment="1" applyProtection="1">
      <alignment horizontal="left" vertical="center"/>
      <protection locked="0"/>
    </xf>
    <xf numFmtId="0" fontId="4" fillId="8" borderId="0" xfId="0" applyFont="1" applyFill="1" applyAlignment="1">
      <alignment horizontal="left" vertical="center"/>
    </xf>
    <xf numFmtId="0" fontId="25" fillId="0" borderId="0" xfId="0" applyFont="1" applyAlignment="1" applyProtection="1">
      <alignment horizontal="left" vertical="top"/>
      <protection locked="0"/>
    </xf>
  </cellXfs>
  <cellStyles count="2">
    <cellStyle name="Hyperlink" xfId="1" builtinId="8" customBuiltin="1"/>
    <cellStyle name="Standaard" xfId="0" builtinId="0"/>
  </cellStyles>
  <dxfs count="21">
    <dxf>
      <font>
        <color theme="0"/>
      </font>
      <fill>
        <patternFill>
          <bgColor rgb="FFFF0000"/>
        </patternFill>
      </fill>
    </dxf>
    <dxf>
      <font>
        <color rgb="FFFF0000"/>
      </font>
    </dxf>
    <dxf>
      <font>
        <color theme="0"/>
      </font>
      <fill>
        <patternFill>
          <bgColor rgb="FFFF0000"/>
        </patternFill>
      </fill>
    </dxf>
    <dxf>
      <font>
        <color rgb="FFFF0000"/>
      </font>
    </dxf>
    <dxf>
      <font>
        <color theme="0"/>
      </font>
      <fill>
        <patternFill>
          <bgColor theme="9" tint="-0.24994659260841701"/>
        </patternFill>
      </fill>
    </dxf>
    <dxf>
      <font>
        <color theme="0"/>
      </font>
      <fill>
        <patternFill>
          <bgColor theme="9" tint="-0.24994659260841701"/>
        </patternFill>
      </fill>
    </dxf>
    <dxf>
      <font>
        <color theme="0"/>
      </font>
      <fill>
        <patternFill patternType="solid">
          <bgColor theme="9" tint="-0.24994659260841701"/>
        </patternFill>
      </fill>
    </dxf>
    <dxf>
      <font>
        <color theme="0"/>
      </font>
      <fill>
        <patternFill>
          <bgColor rgb="FFFF0000"/>
        </patternFill>
      </fill>
    </dxf>
    <dxf>
      <fill>
        <patternFill>
          <bgColor theme="9" tint="-0.499984740745262"/>
        </patternFill>
      </fill>
    </dxf>
    <dxf>
      <font>
        <b/>
        <i val="0"/>
        <color theme="0"/>
      </font>
      <fill>
        <patternFill>
          <bgColor rgb="FFC00000"/>
        </patternFill>
      </fill>
    </dxf>
    <dxf>
      <font>
        <u val="none"/>
        <color theme="9" tint="-0.24994659260841701"/>
      </font>
    </dxf>
    <dxf>
      <font>
        <color theme="0"/>
      </font>
      <fill>
        <patternFill>
          <bgColor rgb="FF00B05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0"/>
      </font>
      <fill>
        <patternFill>
          <bgColor rgb="FFC00000"/>
        </patternFill>
      </fill>
    </dxf>
    <dxf>
      <fill>
        <patternFill>
          <bgColor theme="0" tint="-0.24994659260841701"/>
        </patternFill>
      </fill>
    </dxf>
    <dxf>
      <fill>
        <patternFill>
          <bgColor theme="0" tint="-0.24994659260841701"/>
        </patternFill>
      </fill>
    </dxf>
    <dxf>
      <font>
        <b/>
        <i val="0"/>
        <color theme="0"/>
      </font>
      <fill>
        <patternFill>
          <bgColor rgb="FFC00000"/>
        </patternFill>
      </fill>
    </dxf>
  </dxfs>
  <tableStyles count="0" defaultTableStyle="TableStyleMedium2" defaultPivotStyle="PivotStyleLight16"/>
  <colors>
    <mruColors>
      <color rgb="FF3333FF"/>
      <color rgb="FF008000"/>
      <color rgb="FFFFFF66"/>
      <color rgb="FFFFFFCC"/>
      <color rgb="FFDD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2</xdr:col>
      <xdr:colOff>619125</xdr:colOff>
      <xdr:row>1</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0"/>
          <a:ext cx="971550" cy="476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31749</xdr:colOff>
      <xdr:row>0</xdr:row>
      <xdr:rowOff>0</xdr:rowOff>
    </xdr:from>
    <xdr:to>
      <xdr:col>1</xdr:col>
      <xdr:colOff>1003299</xdr:colOff>
      <xdr:row>1</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49" y="0"/>
          <a:ext cx="971550" cy="4762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91440</xdr:rowOff>
        </xdr:from>
        <xdr:to>
          <xdr:col>3</xdr:col>
          <xdr:colOff>571500</xdr:colOff>
          <xdr:row>0</xdr:row>
          <xdr:rowOff>411480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TMMi Foundation Use Only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68580</xdr:colOff>
          <xdr:row>30</xdr:row>
          <xdr:rowOff>38100</xdr:rowOff>
        </xdr:from>
        <xdr:to>
          <xdr:col>5</xdr:col>
          <xdr:colOff>525780</xdr:colOff>
          <xdr:row>30</xdr:row>
          <xdr:rowOff>739140</xdr:rowOff>
        </xdr:to>
        <xdr:sp macro="" textlink="">
          <xdr:nvSpPr>
            <xdr:cNvPr id="2051" name="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Insert File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68580</xdr:colOff>
          <xdr:row>33</xdr:row>
          <xdr:rowOff>38100</xdr:rowOff>
        </xdr:from>
        <xdr:to>
          <xdr:col>5</xdr:col>
          <xdr:colOff>525780</xdr:colOff>
          <xdr:row>33</xdr:row>
          <xdr:rowOff>739140</xdr:rowOff>
        </xdr:to>
        <xdr:sp macro="" textlink="">
          <xdr:nvSpPr>
            <xdr:cNvPr id="2052" name="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Insert File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68580</xdr:colOff>
          <xdr:row>36</xdr:row>
          <xdr:rowOff>30480</xdr:rowOff>
        </xdr:from>
        <xdr:to>
          <xdr:col>5</xdr:col>
          <xdr:colOff>525780</xdr:colOff>
          <xdr:row>36</xdr:row>
          <xdr:rowOff>723900</xdr:rowOff>
        </xdr:to>
        <xdr:sp macro="" textlink="">
          <xdr:nvSpPr>
            <xdr:cNvPr id="2053" name="Butto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Insert File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68580</xdr:colOff>
          <xdr:row>39</xdr:row>
          <xdr:rowOff>38100</xdr:rowOff>
        </xdr:from>
        <xdr:to>
          <xdr:col>5</xdr:col>
          <xdr:colOff>525780</xdr:colOff>
          <xdr:row>39</xdr:row>
          <xdr:rowOff>739140</xdr:rowOff>
        </xdr:to>
        <xdr:sp macro="" textlink="">
          <xdr:nvSpPr>
            <xdr:cNvPr id="2054" name="Button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Insert File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31749</xdr:colOff>
      <xdr:row>0</xdr:row>
      <xdr:rowOff>0</xdr:rowOff>
    </xdr:from>
    <xdr:to>
      <xdr:col>1</xdr:col>
      <xdr:colOff>1003299</xdr:colOff>
      <xdr:row>1</xdr:row>
      <xdr:rowOff>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49" y="0"/>
          <a:ext cx="971550" cy="476250"/>
        </a:xfrm>
        <a:prstGeom prst="rect">
          <a:avLst/>
        </a:prstGeom>
      </xdr:spPr>
    </xdr:pic>
    <xdr:clientData/>
  </xdr:twoCellAnchor>
  <mc:AlternateContent xmlns:mc="http://schemas.openxmlformats.org/markup-compatibility/2006">
    <mc:Choice xmlns:a14="http://schemas.microsoft.com/office/drawing/2010/main" Requires="a14">
      <xdr:twoCellAnchor>
        <xdr:from>
          <xdr:col>10</xdr:col>
          <xdr:colOff>0</xdr:colOff>
          <xdr:row>4</xdr:row>
          <xdr:rowOff>15240</xdr:rowOff>
        </xdr:from>
        <xdr:to>
          <xdr:col>11</xdr:col>
          <xdr:colOff>0</xdr:colOff>
          <xdr:row>6</xdr:row>
          <xdr:rowOff>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Export Data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0</xdr:colOff>
          <xdr:row>6</xdr:row>
          <xdr:rowOff>15240</xdr:rowOff>
        </xdr:from>
        <xdr:to>
          <xdr:col>11</xdr:col>
          <xdr:colOff>0</xdr:colOff>
          <xdr:row>8</xdr:row>
          <xdr:rowOff>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Import Log Data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0</xdr:colOff>
          <xdr:row>9</xdr:row>
          <xdr:rowOff>167640</xdr:rowOff>
        </xdr:from>
        <xdr:to>
          <xdr:col>11</xdr:col>
          <xdr:colOff>0</xdr:colOff>
          <xdr:row>11</xdr:row>
          <xdr:rowOff>152400</xdr:rowOff>
        </xdr:to>
        <xdr:sp macro="" textlink="">
          <xdr:nvSpPr>
            <xdr:cNvPr id="3077" name="Button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Protect Workbook</a:t>
              </a:r>
            </a:p>
            <a:p>
              <a:pPr algn="ctr" rtl="0">
                <a:defRPr sz="1000"/>
              </a:pPr>
              <a:endParaRPr lang="nl-NL" sz="1000" b="0"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0</xdr:colOff>
          <xdr:row>8</xdr:row>
          <xdr:rowOff>15240</xdr:rowOff>
        </xdr:from>
        <xdr:to>
          <xdr:col>11</xdr:col>
          <xdr:colOff>0</xdr:colOff>
          <xdr:row>10</xdr:row>
          <xdr:rowOff>0</xdr:rowOff>
        </xdr:to>
        <xdr:sp macro="" textlink="">
          <xdr:nvSpPr>
            <xdr:cNvPr id="3079" name="Button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Import Assessor Data</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mmi.org/"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2.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hyperlink" Target="http://www.tmmi.org/"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drawing" Target="../drawings/drawing3.xml"/><Relationship Id="rId7" Type="http://schemas.openxmlformats.org/officeDocument/2006/relationships/ctrlProp" Target="../ctrlProps/ctrlProp8.xml"/><Relationship Id="rId2" Type="http://schemas.openxmlformats.org/officeDocument/2006/relationships/printerSettings" Target="../printerSettings/printerSettings3.bin"/><Relationship Id="rId1" Type="http://schemas.openxmlformats.org/officeDocument/2006/relationships/hyperlink" Target="http://www.tmmi.org/" TargetMode="External"/><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H40"/>
  <sheetViews>
    <sheetView showGridLines="0" showRowColHeaders="0" workbookViewId="0">
      <pane ySplit="3" topLeftCell="A4" activePane="bottomLeft" state="frozen"/>
      <selection activeCell="C9" sqref="C9:E9"/>
      <selection pane="bottomLeft" activeCell="H26" sqref="H26"/>
    </sheetView>
  </sheetViews>
  <sheetFormatPr defaultColWidth="8.77734375" defaultRowHeight="13.8" x14ac:dyDescent="0.3"/>
  <cols>
    <col min="1" max="1" width="1.77734375" style="45" customWidth="1"/>
    <col min="2" max="2" width="5.77734375" style="10" customWidth="1"/>
    <col min="3" max="3" width="102.77734375" style="10" customWidth="1"/>
    <col min="4" max="16384" width="8.77734375" style="10"/>
  </cols>
  <sheetData>
    <row r="1" spans="1:8" ht="37.5" customHeight="1" x14ac:dyDescent="0.3">
      <c r="C1" s="15" t="s">
        <v>9</v>
      </c>
    </row>
    <row r="2" spans="1:8" s="4" customFormat="1" ht="65.25" customHeight="1" x14ac:dyDescent="0.25">
      <c r="A2" s="45"/>
      <c r="B2" s="107" t="s">
        <v>877</v>
      </c>
      <c r="C2" s="107"/>
    </row>
    <row r="3" spans="1:8" s="4" customFormat="1" ht="27.75" customHeight="1" x14ac:dyDescent="0.25">
      <c r="A3" s="45"/>
      <c r="B3" s="108" t="str">
        <f ca="1">IF(ISERROR(CRC_Hash(NOW())),"MACROS MUST BE ENABLED"&amp;CHAR(10)&amp;"Please enable macros to ensure your electronic application is processed correctly",MID(CELL("bestandsnaam"),SEARCH("[",CELL("bestandsnaam"))+1, SEARCH("]",CELL("bestandsnaam"))-SEARCH("[",CELL("bestandsnaam"))-6))</f>
        <v>AAF03 - Ver 3.6</v>
      </c>
      <c r="C3" s="108"/>
    </row>
    <row r="4" spans="1:8" ht="24" customHeight="1" x14ac:dyDescent="0.3">
      <c r="A4" s="46" t="s">
        <v>801</v>
      </c>
      <c r="B4" s="109" t="s">
        <v>35</v>
      </c>
      <c r="C4" s="110"/>
    </row>
    <row r="5" spans="1:8" ht="55.2" x14ac:dyDescent="0.3">
      <c r="A5" s="46" t="s">
        <v>803</v>
      </c>
      <c r="B5" s="11">
        <v>1</v>
      </c>
      <c r="C5" s="12" t="s">
        <v>36</v>
      </c>
    </row>
    <row r="6" spans="1:8" ht="20.399999999999999" x14ac:dyDescent="0.3">
      <c r="A6" s="46" t="s">
        <v>801</v>
      </c>
      <c r="B6" s="11">
        <v>2</v>
      </c>
      <c r="C6" s="12" t="s">
        <v>37</v>
      </c>
    </row>
    <row r="7" spans="1:8" ht="30" customHeight="1" x14ac:dyDescent="0.3">
      <c r="A7" s="46" t="s">
        <v>801</v>
      </c>
      <c r="B7" s="11">
        <v>3</v>
      </c>
      <c r="C7" s="12" t="s">
        <v>883</v>
      </c>
    </row>
    <row r="8" spans="1:8" ht="33.75" customHeight="1" x14ac:dyDescent="0.3">
      <c r="A8" s="46" t="s">
        <v>801</v>
      </c>
      <c r="B8" s="111" t="s">
        <v>876</v>
      </c>
      <c r="C8" s="112"/>
      <c r="H8" s="10" t="str" cm="1">
        <f t="array" aca="1" ref="H8" ca="1">MID(CELL("bestandsnaam"),SEARCH("[",CELL("bestandsnaam"))+1, SEARCH("]",CELL("bestandsnaam"))-SEARCH("[",CELL("bestandsnaam"))-6)</f>
        <v>AAF03 - Ver 3.6</v>
      </c>
    </row>
    <row r="9" spans="1:8" ht="24" customHeight="1" x14ac:dyDescent="0.3">
      <c r="A9" s="46" t="s">
        <v>801</v>
      </c>
      <c r="B9" s="103" t="s">
        <v>807</v>
      </c>
      <c r="C9" s="104"/>
    </row>
    <row r="10" spans="1:8" ht="20.399999999999999" x14ac:dyDescent="0.3">
      <c r="A10" s="46" t="s">
        <v>801</v>
      </c>
      <c r="B10" s="72" t="s">
        <v>25</v>
      </c>
      <c r="C10" s="73" t="s">
        <v>30</v>
      </c>
    </row>
    <row r="11" spans="1:8" ht="20.399999999999999" x14ac:dyDescent="0.3">
      <c r="A11" s="46" t="s">
        <v>801</v>
      </c>
      <c r="B11" s="74" t="s">
        <v>26</v>
      </c>
      <c r="C11" s="75" t="s">
        <v>31</v>
      </c>
    </row>
    <row r="12" spans="1:8" ht="20.399999999999999" x14ac:dyDescent="0.3">
      <c r="A12" s="46" t="s">
        <v>801</v>
      </c>
      <c r="B12" s="74" t="s">
        <v>27</v>
      </c>
      <c r="C12" s="75" t="s">
        <v>32</v>
      </c>
    </row>
    <row r="13" spans="1:8" ht="30.6" x14ac:dyDescent="0.3">
      <c r="A13" s="46" t="s">
        <v>802</v>
      </c>
      <c r="B13" s="74" t="s">
        <v>28</v>
      </c>
      <c r="C13" s="75" t="s">
        <v>33</v>
      </c>
    </row>
    <row r="14" spans="1:8" ht="20.399999999999999" x14ac:dyDescent="0.3">
      <c r="A14" s="46" t="s">
        <v>801</v>
      </c>
      <c r="B14" s="76" t="s">
        <v>29</v>
      </c>
      <c r="C14" s="77" t="s">
        <v>34</v>
      </c>
    </row>
    <row r="15" spans="1:8" ht="30" customHeight="1" x14ac:dyDescent="0.3">
      <c r="A15" s="46" t="s">
        <v>801</v>
      </c>
      <c r="B15" s="76" t="s">
        <v>879</v>
      </c>
      <c r="C15" s="77" t="s">
        <v>880</v>
      </c>
    </row>
    <row r="16" spans="1:8" ht="40.799999999999997" x14ac:dyDescent="0.3">
      <c r="A16" s="46" t="s">
        <v>800</v>
      </c>
      <c r="B16" s="109" t="s">
        <v>810</v>
      </c>
      <c r="C16" s="110"/>
    </row>
    <row r="17" spans="1:3" x14ac:dyDescent="0.3">
      <c r="A17" s="46"/>
      <c r="B17" s="105" t="s">
        <v>811</v>
      </c>
      <c r="C17" s="106"/>
    </row>
    <row r="18" spans="1:3" ht="51" customHeight="1" x14ac:dyDescent="0.3">
      <c r="A18" s="46" t="s">
        <v>804</v>
      </c>
      <c r="B18" s="70"/>
      <c r="C18" s="71" t="s">
        <v>46</v>
      </c>
    </row>
    <row r="19" spans="1:3" ht="70.05" customHeight="1" x14ac:dyDescent="0.3">
      <c r="A19" s="46" t="s">
        <v>804</v>
      </c>
      <c r="B19" s="64" t="s">
        <v>812</v>
      </c>
      <c r="C19" s="65" t="s">
        <v>839</v>
      </c>
    </row>
    <row r="20" spans="1:3" ht="25.5" customHeight="1" x14ac:dyDescent="0.3">
      <c r="A20" s="46" t="s">
        <v>805</v>
      </c>
      <c r="B20" s="62"/>
      <c r="C20" s="63" t="s">
        <v>830</v>
      </c>
    </row>
    <row r="21" spans="1:3" ht="30" customHeight="1" x14ac:dyDescent="0.3">
      <c r="A21" s="46" t="s">
        <v>801</v>
      </c>
      <c r="B21" s="78" t="s">
        <v>813</v>
      </c>
      <c r="C21" s="79" t="s">
        <v>814</v>
      </c>
    </row>
    <row r="22" spans="1:3" ht="30" customHeight="1" x14ac:dyDescent="0.3">
      <c r="B22" s="76" t="s">
        <v>815</v>
      </c>
      <c r="C22" s="77" t="s">
        <v>816</v>
      </c>
    </row>
    <row r="23" spans="1:3" ht="15.75" customHeight="1" x14ac:dyDescent="0.3">
      <c r="A23" s="46" t="s">
        <v>800</v>
      </c>
      <c r="B23" s="62"/>
      <c r="C23" s="66" t="s">
        <v>817</v>
      </c>
    </row>
    <row r="24" spans="1:3" ht="15.75" customHeight="1" x14ac:dyDescent="0.3">
      <c r="A24" s="46" t="s">
        <v>804</v>
      </c>
      <c r="B24" s="78" t="s">
        <v>818</v>
      </c>
      <c r="C24" s="79" t="s">
        <v>856</v>
      </c>
    </row>
    <row r="25" spans="1:3" ht="24" customHeight="1" x14ac:dyDescent="0.3">
      <c r="A25" s="46" t="s">
        <v>808</v>
      </c>
      <c r="B25" s="76" t="s">
        <v>819</v>
      </c>
      <c r="C25" s="77" t="s">
        <v>857</v>
      </c>
    </row>
    <row r="26" spans="1:3" ht="45" customHeight="1" x14ac:dyDescent="0.3">
      <c r="A26" s="46" t="s">
        <v>806</v>
      </c>
      <c r="B26" s="103" t="s">
        <v>820</v>
      </c>
      <c r="C26" s="104"/>
    </row>
    <row r="27" spans="1:3" ht="49.95" customHeight="1" x14ac:dyDescent="0.3">
      <c r="A27" s="46"/>
      <c r="B27" s="105" t="s">
        <v>821</v>
      </c>
      <c r="C27" s="106"/>
    </row>
    <row r="28" spans="1:3" ht="51" customHeight="1" x14ac:dyDescent="0.3">
      <c r="A28" s="46" t="s">
        <v>801</v>
      </c>
      <c r="B28" s="70"/>
      <c r="C28" s="71" t="s">
        <v>46</v>
      </c>
    </row>
    <row r="29" spans="1:3" ht="70.05" customHeight="1" x14ac:dyDescent="0.3">
      <c r="B29" s="64" t="s">
        <v>822</v>
      </c>
      <c r="C29" s="65" t="s">
        <v>840</v>
      </c>
    </row>
    <row r="30" spans="1:3" x14ac:dyDescent="0.3">
      <c r="B30" s="62"/>
      <c r="C30" s="63" t="s">
        <v>830</v>
      </c>
    </row>
    <row r="31" spans="1:3" ht="27.6" x14ac:dyDescent="0.3">
      <c r="B31" s="78" t="s">
        <v>823</v>
      </c>
      <c r="C31" s="79" t="s">
        <v>814</v>
      </c>
    </row>
    <row r="32" spans="1:3" ht="27.6" x14ac:dyDescent="0.3">
      <c r="B32" s="74" t="s">
        <v>824</v>
      </c>
      <c r="C32" s="75" t="s">
        <v>825</v>
      </c>
    </row>
    <row r="33" spans="2:3" ht="40.049999999999997" customHeight="1" x14ac:dyDescent="0.3">
      <c r="B33" s="76" t="s">
        <v>826</v>
      </c>
      <c r="C33" s="77" t="s">
        <v>827</v>
      </c>
    </row>
    <row r="34" spans="2:3" x14ac:dyDescent="0.3">
      <c r="B34" s="62"/>
      <c r="C34" s="66" t="s">
        <v>817</v>
      </c>
    </row>
    <row r="35" spans="2:3" ht="49.95" customHeight="1" x14ac:dyDescent="0.3">
      <c r="B35" s="95" t="s">
        <v>858</v>
      </c>
      <c r="C35" s="96" t="s">
        <v>859</v>
      </c>
    </row>
    <row r="36" spans="2:3" ht="15.75" customHeight="1" x14ac:dyDescent="0.3">
      <c r="B36" s="78" t="s">
        <v>828</v>
      </c>
      <c r="C36" s="79" t="s">
        <v>860</v>
      </c>
    </row>
    <row r="37" spans="2:3" ht="25.5" customHeight="1" x14ac:dyDescent="0.3">
      <c r="B37" s="95" t="s">
        <v>829</v>
      </c>
      <c r="C37" s="96" t="s">
        <v>863</v>
      </c>
    </row>
    <row r="38" spans="2:3" ht="27.6" x14ac:dyDescent="0.3">
      <c r="B38" s="76" t="s">
        <v>861</v>
      </c>
      <c r="C38" s="77" t="s">
        <v>862</v>
      </c>
    </row>
    <row r="39" spans="2:3" x14ac:dyDescent="0.3">
      <c r="B39" s="8"/>
      <c r="C39" s="9"/>
    </row>
    <row r="40" spans="2:3" x14ac:dyDescent="0.3">
      <c r="B40" s="13" t="s">
        <v>3</v>
      </c>
    </row>
  </sheetData>
  <sheetProtection algorithmName="SHA-512" hashValue="jHWQaR7jL2ou8N6HO+euXU7/TpdVYmg+eBOXNkc3o298G0LR/pJWCI4LAwYo8B1AjYiHBFVEKPGIg6shgldDIA==" saltValue="A6lr9sLc9ZgAZ/YLQFxYVw==" spinCount="100000" sheet="1" objects="1" scenarios="1" selectLockedCells="1"/>
  <dataConsolidate/>
  <mergeCells count="9">
    <mergeCell ref="B26:C26"/>
    <mergeCell ref="B27:C27"/>
    <mergeCell ref="B2:C2"/>
    <mergeCell ref="B3:C3"/>
    <mergeCell ref="B4:C4"/>
    <mergeCell ref="B9:C9"/>
    <mergeCell ref="B16:C16"/>
    <mergeCell ref="B8:C8"/>
    <mergeCell ref="B17:C17"/>
  </mergeCells>
  <conditionalFormatting sqref="B3:C3">
    <cfRule type="containsText" dxfId="20" priority="1" operator="containsText" text="MACROS MUST BE ENABLED">
      <formula>NOT(ISERROR(SEARCH("MACROS MUST BE ENABLED",B3)))</formula>
    </cfRule>
  </conditionalFormatting>
  <hyperlinks>
    <hyperlink ref="C1" r:id="rId1" xr:uid="{00000000-0004-0000-0000-000000000000}"/>
  </hyperlinks>
  <pageMargins left="0.7" right="0.7" top="0.75" bottom="0.75" header="0.3" footer="0.3"/>
  <pageSetup paperSize="9"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249977111117893"/>
  </sheetPr>
  <dimension ref="B1:F76"/>
  <sheetViews>
    <sheetView showGridLines="0" showRowColHeaders="0" tabSelected="1" workbookViewId="0">
      <pane ySplit="4" topLeftCell="A5" activePane="bottomLeft" state="frozen"/>
      <selection activeCell="C9" sqref="C9:E9"/>
      <selection pane="bottomLeft" activeCell="E9" sqref="E9"/>
    </sheetView>
  </sheetViews>
  <sheetFormatPr defaultColWidth="8.77734375" defaultRowHeight="13.8" x14ac:dyDescent="0.25"/>
  <cols>
    <col min="1" max="1" width="1.77734375" style="2" customWidth="1"/>
    <col min="2" max="2" width="41.44140625" style="2" customWidth="1"/>
    <col min="3" max="4" width="20" style="32" customWidth="1"/>
    <col min="5" max="5" width="20" style="17" customWidth="1"/>
    <col min="6" max="6" width="8.21875" style="23" bestFit="1" customWidth="1"/>
    <col min="7" max="16384" width="8.77734375" style="2"/>
  </cols>
  <sheetData>
    <row r="1" spans="2:6" ht="37.5" customHeight="1" x14ac:dyDescent="0.25">
      <c r="C1" s="30"/>
      <c r="D1" s="30"/>
      <c r="F1" s="19" t="s">
        <v>9</v>
      </c>
    </row>
    <row r="2" spans="2:6" ht="15" customHeight="1" x14ac:dyDescent="0.25">
      <c r="B2" s="14"/>
      <c r="C2" s="31"/>
      <c r="D2" s="31"/>
      <c r="E2" s="18"/>
      <c r="F2" s="22"/>
    </row>
    <row r="3" spans="2:6" s="1" customFormat="1" ht="27.75" customHeight="1" x14ac:dyDescent="0.25">
      <c r="B3" s="7" t="s">
        <v>11</v>
      </c>
      <c r="C3" s="129" t="str">
        <f ca="1">IF(ISERROR(CRC_Hash(NOW())),"MACROS MUST BE ENABLED",IF(COUNTIFS(F:F,"Required")+COUNTIFS(F:F,"Invalid")&gt;0,"F O R M   I N C O M P L E T E",0))</f>
        <v>F O R M   I N C O M P L E T E</v>
      </c>
      <c r="D3" s="129"/>
      <c r="E3" s="133" t="str">
        <f ca="1">MID(CELL("filename"),SEARCH("[",CELL("filename"))+1, SEARCH("]",CELL("filename"))-SEARCH("[",CELL("filename"))-6)</f>
        <v>AAF03 - Ver 3.6</v>
      </c>
      <c r="F3" s="133"/>
    </row>
    <row r="4" spans="2:6" s="3" customFormat="1" ht="17.25" customHeight="1" x14ac:dyDescent="0.25">
      <c r="B4" s="35" t="s">
        <v>4</v>
      </c>
      <c r="C4" s="36"/>
      <c r="D4" s="36"/>
      <c r="E4" s="37"/>
      <c r="F4" s="86" t="s">
        <v>851</v>
      </c>
    </row>
    <row r="5" spans="2:6" s="3" customFormat="1" ht="33.75" customHeight="1" x14ac:dyDescent="0.25">
      <c r="B5" s="111" t="str">
        <f>'IMPORTANT NOTES'!B8:C8</f>
        <v>I confirm that by submitting this application that:  I understand the Assessor Accreditation rules; I consent to be bound by the TMMi Foundation's rules and; I consent for all data I submit (in any form) to be held and processed by the TMMi Foundation</v>
      </c>
      <c r="C5" s="115"/>
      <c r="D5" s="115"/>
      <c r="E5" s="115"/>
      <c r="F5" s="112"/>
    </row>
    <row r="6" spans="2:6" s="28" customFormat="1" ht="17.25" customHeight="1" x14ac:dyDescent="0.25">
      <c r="B6" s="118" t="s">
        <v>842</v>
      </c>
      <c r="C6" s="119"/>
      <c r="D6" s="119"/>
      <c r="E6" s="119"/>
      <c r="F6" s="120"/>
    </row>
    <row r="7" spans="2:6" ht="15" customHeight="1" x14ac:dyDescent="0.25">
      <c r="B7" s="5" t="s">
        <v>44</v>
      </c>
      <c r="C7" s="113" t="s">
        <v>41</v>
      </c>
      <c r="D7" s="114"/>
      <c r="E7" s="114"/>
      <c r="F7" s="26" t="str">
        <f>IF(OR(C7=0,C7="Select: New / Re-accreditation"),"Required","")</f>
        <v>Required</v>
      </c>
    </row>
    <row r="8" spans="2:6" ht="15" customHeight="1" x14ac:dyDescent="0.25">
      <c r="B8" s="5" t="s">
        <v>20</v>
      </c>
      <c r="C8" s="113" t="s">
        <v>40</v>
      </c>
      <c r="D8" s="114"/>
      <c r="E8" s="114"/>
      <c r="F8" s="26" t="str">
        <f>IF(OR(C8=0,C8="Select: Assessor / Lead Assessor"),"Required","")</f>
        <v>Required</v>
      </c>
    </row>
    <row r="9" spans="2:6" ht="15" customHeight="1" x14ac:dyDescent="0.25">
      <c r="B9" s="5" t="s">
        <v>21</v>
      </c>
      <c r="C9" s="121" t="str">
        <f>IF(AND(C7&lt;&gt;"Re-accreditation",C8&lt;&gt;"Lead Assessor"),"NA","Enter valid assessor ID or NA")</f>
        <v>NA</v>
      </c>
      <c r="D9" s="122"/>
      <c r="E9" s="122"/>
      <c r="F9" s="26" t="str">
        <f>IF(OR(C9="NA",AND(LEN(TRIM(C9))=11,CheckLuhn(RIGHT(TRIM(C9),6)))),"",IF(AND(OR(C9=0,IFERROR(SEARCH("Enter",C9),-1)&gt;0),OR(C7="Re-accreditation",C8="Lead Assessor")),"Required","Invalid"))</f>
        <v/>
      </c>
    </row>
    <row r="10" spans="2:6" ht="15" customHeight="1" x14ac:dyDescent="0.25">
      <c r="B10" s="5" t="s">
        <v>10</v>
      </c>
      <c r="C10" s="123"/>
      <c r="D10" s="124"/>
      <c r="E10" s="124"/>
      <c r="F10" s="26" t="str">
        <f>IF(C10="","Required","")</f>
        <v>Required</v>
      </c>
    </row>
    <row r="11" spans="2:6" s="28" customFormat="1" ht="17.25" customHeight="1" x14ac:dyDescent="0.25">
      <c r="B11" s="118" t="s">
        <v>843</v>
      </c>
      <c r="C11" s="119"/>
      <c r="D11" s="119"/>
      <c r="E11" s="119"/>
      <c r="F11" s="120"/>
    </row>
    <row r="12" spans="2:6" ht="15" customHeight="1" x14ac:dyDescent="0.25">
      <c r="B12" s="25" t="s">
        <v>12</v>
      </c>
      <c r="C12" s="113"/>
      <c r="D12" s="114"/>
      <c r="E12" s="114"/>
      <c r="F12" s="26" t="str">
        <f>IF(C12=0,"Required","")</f>
        <v>Required</v>
      </c>
    </row>
    <row r="13" spans="2:6" ht="15" customHeight="1" x14ac:dyDescent="0.25">
      <c r="B13" s="5" t="s">
        <v>13</v>
      </c>
      <c r="C13" s="113"/>
      <c r="D13" s="114"/>
      <c r="E13" s="114"/>
      <c r="F13" s="26" t="str">
        <f>IF(C13=0,"Required","")</f>
        <v>Required</v>
      </c>
    </row>
    <row r="14" spans="2:6" ht="15" customHeight="1" x14ac:dyDescent="0.25">
      <c r="B14" s="5" t="s">
        <v>14</v>
      </c>
      <c r="C14" s="113" t="s">
        <v>882</v>
      </c>
      <c r="D14" s="114"/>
      <c r="E14" s="114"/>
      <c r="F14" s="26" t="str">
        <f>IF(C14=0,"Required","")</f>
        <v/>
      </c>
    </row>
    <row r="15" spans="2:6" ht="15" customHeight="1" x14ac:dyDescent="0.25">
      <c r="B15" s="5" t="s">
        <v>15</v>
      </c>
      <c r="C15" s="123"/>
      <c r="D15" s="124"/>
      <c r="E15" s="124"/>
      <c r="F15" s="26" t="str">
        <f>IF(C15=0,"Required","")</f>
        <v>Required</v>
      </c>
    </row>
    <row r="16" spans="2:6" ht="15" customHeight="1" x14ac:dyDescent="0.25">
      <c r="B16" s="5" t="s">
        <v>7</v>
      </c>
      <c r="C16" s="116"/>
      <c r="D16" s="117"/>
      <c r="E16" s="117"/>
      <c r="F16" s="26" t="str">
        <f>IF(C16=0,"Required",IF(ISERROR(SEARCH("*?@*.*",C16)),"Invalid",""))</f>
        <v>Required</v>
      </c>
    </row>
    <row r="17" spans="2:6" ht="60" customHeight="1" x14ac:dyDescent="0.25">
      <c r="B17" s="5" t="s">
        <v>16</v>
      </c>
      <c r="C17" s="113"/>
      <c r="D17" s="114"/>
      <c r="E17" s="114"/>
      <c r="F17" s="26" t="str">
        <f>IF(C17=0,"Required","")</f>
        <v>Required</v>
      </c>
    </row>
    <row r="18" spans="2:6" ht="15" customHeight="1" x14ac:dyDescent="0.25">
      <c r="B18" s="5" t="s">
        <v>17</v>
      </c>
      <c r="C18" s="113"/>
      <c r="D18" s="114"/>
      <c r="E18" s="114"/>
      <c r="F18" s="26" t="str">
        <f>IF(C18=0,"Required","")</f>
        <v>Required</v>
      </c>
    </row>
    <row r="19" spans="2:6" ht="15" customHeight="1" x14ac:dyDescent="0.25">
      <c r="B19" s="5" t="s">
        <v>18</v>
      </c>
      <c r="C19" s="113"/>
      <c r="D19" s="114"/>
      <c r="E19" s="114"/>
      <c r="F19" s="26" t="str">
        <f>IF(OR(C19=0,C19="Select: Country"),"Required","")</f>
        <v>Required</v>
      </c>
    </row>
    <row r="20" spans="2:6" ht="15" customHeight="1" x14ac:dyDescent="0.25">
      <c r="B20" s="5" t="s">
        <v>0</v>
      </c>
      <c r="C20" s="116" t="str">
        <f>IF(ISNA(VLOOKUP(AR.Assessor.Country,Codes!$A$3:$C$249,3,FALSE)),"+? (?) ???",VLOOKUP(AR.Assessor.Country,Codes!$A$3:$C$249,3,FALSE)&amp;" (?) ???")</f>
        <v>+? (?) ???</v>
      </c>
      <c r="D20" s="117"/>
      <c r="E20" s="117"/>
      <c r="F20" s="26" t="str">
        <f>IF(OR(C20=0,IF(ISERROR(FIND("?",C20)),FALSE,FIND("?",C20)&gt;0)),"Required","")</f>
        <v>Required</v>
      </c>
    </row>
    <row r="21" spans="2:6" s="27" customFormat="1" ht="17.25" customHeight="1" x14ac:dyDescent="0.25">
      <c r="B21" s="5" t="s">
        <v>881</v>
      </c>
      <c r="C21" s="125"/>
      <c r="D21" s="126"/>
      <c r="E21" s="126"/>
      <c r="F21" s="26" t="str">
        <f>IF(C21=0,"Required","")</f>
        <v>Required</v>
      </c>
    </row>
    <row r="22" spans="2:6" ht="15" customHeight="1" x14ac:dyDescent="0.25">
      <c r="B22" s="118" t="s">
        <v>844</v>
      </c>
      <c r="C22" s="119"/>
      <c r="D22" s="119"/>
      <c r="E22" s="119"/>
      <c r="F22" s="120"/>
    </row>
    <row r="23" spans="2:6" ht="15" customHeight="1" x14ac:dyDescent="0.25">
      <c r="B23" s="5" t="s">
        <v>38</v>
      </c>
      <c r="C23" s="113" t="s">
        <v>54</v>
      </c>
      <c r="D23" s="114"/>
      <c r="E23" s="114"/>
      <c r="F23" s="26" t="str">
        <f>IF(OR(C23=0,C23="Select: Service Provider / Independent Assessor"),"Required","")</f>
        <v/>
      </c>
    </row>
    <row r="24" spans="2:6" s="28" customFormat="1" ht="17.25" customHeight="1" x14ac:dyDescent="0.25">
      <c r="B24" s="5" t="s">
        <v>5</v>
      </c>
      <c r="C24" s="113" t="str">
        <f>IF(FX.Assessor.ProviderType="Independent Assessor","NA","")</f>
        <v/>
      </c>
      <c r="D24" s="114"/>
      <c r="E24" s="114"/>
      <c r="F24" s="26" t="str">
        <f>IF(AND(FX.Assessor.ProviderType&lt;&gt;"Independent Assessor",FX.Assessor.Provider=""),"Required","")</f>
        <v>Required</v>
      </c>
    </row>
    <row r="25" spans="2:6" s="1" customFormat="1" ht="17.25" customHeight="1" x14ac:dyDescent="0.25">
      <c r="B25" s="118" t="s">
        <v>845</v>
      </c>
      <c r="C25" s="119"/>
      <c r="D25" s="119"/>
      <c r="E25" s="119"/>
      <c r="F25" s="120"/>
    </row>
    <row r="26" spans="2:6" ht="15" customHeight="1" x14ac:dyDescent="0.25">
      <c r="B26" s="103" t="s">
        <v>53</v>
      </c>
      <c r="C26" s="132"/>
      <c r="D26" s="132"/>
      <c r="E26" s="132"/>
      <c r="F26" s="104"/>
    </row>
    <row r="27" spans="2:6" ht="15" customHeight="1" x14ac:dyDescent="0.25">
      <c r="B27" s="5" t="s">
        <v>1</v>
      </c>
      <c r="C27" s="113" t="s">
        <v>841</v>
      </c>
      <c r="D27" s="114"/>
      <c r="E27" s="114"/>
      <c r="F27" s="26" t="str">
        <f>IF(OR(C27=0,C27="e.g. TAM / SCAMPI"),"Required","")</f>
        <v>Required</v>
      </c>
    </row>
    <row r="28" spans="2:6" s="1" customFormat="1" ht="17.25" customHeight="1" x14ac:dyDescent="0.25">
      <c r="B28" s="5" t="s">
        <v>2</v>
      </c>
      <c r="C28" s="116" t="s">
        <v>873</v>
      </c>
      <c r="D28" s="117"/>
      <c r="E28" s="117"/>
      <c r="F28" s="26" t="str">
        <f>IF(OR(C28=0,C28="e.g. 1.0 / 1.3b"),"Required","")</f>
        <v>Required</v>
      </c>
    </row>
    <row r="29" spans="2:6" ht="15" customHeight="1" x14ac:dyDescent="0.25">
      <c r="B29" s="103" t="s">
        <v>850</v>
      </c>
      <c r="C29" s="132"/>
      <c r="D29" s="132"/>
      <c r="E29" s="132"/>
      <c r="F29" s="104"/>
    </row>
    <row r="30" spans="2:6" ht="60" customHeight="1" x14ac:dyDescent="0.25">
      <c r="B30" s="5" t="str">
        <f>AR.Qual.TestType</f>
        <v>NA</v>
      </c>
      <c r="C30" s="113" t="s">
        <v>39</v>
      </c>
      <c r="D30" s="114"/>
      <c r="E30" s="114"/>
      <c r="F30" s="26" t="str">
        <f>IF(AND(C7="New",OR(C30=0,C30="Select: Yes / No / Equivalent")),"Required",IF(C30="No","Invalid",""))</f>
        <v/>
      </c>
    </row>
    <row r="31" spans="2:6" ht="15" customHeight="1" x14ac:dyDescent="0.25">
      <c r="B31" s="5" t="str">
        <f>IF(C30="Equivalent","Attach scanned copy of certificate and supporting evidence of equivalence","Attach scanned copy of certificate")</f>
        <v>Attach scanned copy of certificate</v>
      </c>
      <c r="C31" s="127"/>
      <c r="D31" s="128"/>
      <c r="E31" s="128"/>
      <c r="F31" s="26"/>
    </row>
    <row r="32" spans="2:6" ht="15" customHeight="1" x14ac:dyDescent="0.25">
      <c r="B32" s="16" t="str">
        <f>IF(C30="Equivalent","Certification TBC",AR.Qual.TestType)</f>
        <v>NA</v>
      </c>
      <c r="C32" s="130" t="str">
        <f>IF(AR.Qual.TestCertID="NA","For TMMi Foundation Use Only",AR.Qual.TestProvider&amp;" | "&amp;AR.Qual.TestCertID)</f>
        <v>For TMMi Foundation Use Only</v>
      </c>
      <c r="D32" s="131"/>
      <c r="E32" s="131"/>
      <c r="F32" s="29"/>
    </row>
    <row r="33" spans="2:6" ht="60" customHeight="1" x14ac:dyDescent="0.25">
      <c r="B33" s="5" t="s">
        <v>19</v>
      </c>
      <c r="C33" s="113" t="s">
        <v>42</v>
      </c>
      <c r="D33" s="114"/>
      <c r="E33" s="114"/>
      <c r="F33" s="26" t="str">
        <f>IF(AND(C7="New",OR(C33=0,C33="Select: Yes / No")),"Required",IF(C33="No","Invalid",""))</f>
        <v/>
      </c>
    </row>
    <row r="34" spans="2:6" ht="15" customHeight="1" x14ac:dyDescent="0.25">
      <c r="B34" s="5" t="s">
        <v>24</v>
      </c>
      <c r="C34" s="127"/>
      <c r="D34" s="128"/>
      <c r="E34" s="128"/>
      <c r="F34" s="26"/>
    </row>
    <row r="35" spans="2:6" ht="15" customHeight="1" x14ac:dyDescent="0.25">
      <c r="B35" s="16" t="s">
        <v>47</v>
      </c>
      <c r="C35" s="130" t="str">
        <f>IF(AR.Qual.TMMiCertID="NA","For TMMi Foundation Use Only",AR.Qual.TMMiProvider&amp;" | "&amp;AR.Qual.TMMiCertID)</f>
        <v>For TMMi Foundation Use Only</v>
      </c>
      <c r="D35" s="131"/>
      <c r="E35" s="131"/>
      <c r="F35" s="29"/>
    </row>
    <row r="36" spans="2:6" ht="60" customHeight="1" x14ac:dyDescent="0.25">
      <c r="B36" s="5" t="s">
        <v>796</v>
      </c>
      <c r="C36" s="113" t="s">
        <v>42</v>
      </c>
      <c r="D36" s="114"/>
      <c r="E36" s="114"/>
      <c r="F36" s="26" t="str">
        <f>IF(AND(C7="New",OR(C36=0,C36="Select: Yes / No")),"Required",IF(C36="No","Invalid",""))</f>
        <v/>
      </c>
    </row>
    <row r="37" spans="2:6" ht="15" customHeight="1" x14ac:dyDescent="0.25">
      <c r="B37" s="5" t="s">
        <v>43</v>
      </c>
      <c r="C37" s="127"/>
      <c r="D37" s="128"/>
      <c r="E37" s="128"/>
      <c r="F37" s="26"/>
    </row>
    <row r="38" spans="2:6" ht="15" customHeight="1" x14ac:dyDescent="0.25">
      <c r="B38" s="16" t="str">
        <f>IF(C27="TAM","TAM Assessor Training",IF(C27="SCAMPI","SCAMPI Appraiser Training",B36))</f>
        <v>Assessor Assessment Method Training</v>
      </c>
      <c r="C38" s="130" t="str">
        <f>IF(AR.Qual.AssessorCertID="NA","For TMMi Foundation Use Only",AR.Qual.AssessorProvider&amp;" | "&amp;AR.Qual.AssessorCertID)</f>
        <v>For TMMi Foundation Use Only</v>
      </c>
      <c r="D38" s="131"/>
      <c r="E38" s="131"/>
      <c r="F38" s="29"/>
    </row>
    <row r="39" spans="2:6" ht="60" customHeight="1" x14ac:dyDescent="0.25">
      <c r="B39" s="5" t="s">
        <v>797</v>
      </c>
      <c r="C39" s="116" t="str">
        <f>IF(AR.ApplicationRole="Lead Assessor","Select: Yes / No","NA")</f>
        <v>NA</v>
      </c>
      <c r="D39" s="117"/>
      <c r="E39" s="117"/>
      <c r="F39" s="26" t="str">
        <f>IF(AND(C7="New",AR.ApplicationRole="Lead Assessor",OR(C39=0,C39="Select: Yes / No")),"Required",IF(C39="No","Invalid",""))</f>
        <v/>
      </c>
    </row>
    <row r="40" spans="2:6" ht="15" customHeight="1" x14ac:dyDescent="0.25">
      <c r="B40" s="5" t="str">
        <f>IF(AR.ApplicationRole="Assessor","Not applicable","Attach scanned copy of certificate here or provide alternate evidence")</f>
        <v>Attach scanned copy of certificate here or provide alternate evidence</v>
      </c>
      <c r="C40" s="137" t="str">
        <f>IF(AR.ApplicationRole="Lead Assessor","","No evidence required")</f>
        <v>No evidence required</v>
      </c>
      <c r="D40" s="138"/>
      <c r="E40" s="138"/>
      <c r="F40" s="26"/>
    </row>
    <row r="41" spans="2:6" s="1" customFormat="1" ht="17.25" customHeight="1" x14ac:dyDescent="0.25">
      <c r="B41" s="16" t="str">
        <f>IF(C27="TAM","TAM Lead Assessor Training",IF(C27="SCAMPI","SCAMPI Lead Appraiser Training",B39))</f>
        <v>Lead Assessor Assessment Method Training</v>
      </c>
      <c r="C41" s="130" t="str">
        <f>IF(AR.Qual.LeadCertID="NA","For TMMi Foundation Use Only",AR.Qual.LeadProvider&amp;" | "&amp;AR.Qual.LeadCertID)</f>
        <v>For TMMi Foundation Use Only</v>
      </c>
      <c r="D41" s="131"/>
      <c r="E41" s="131"/>
      <c r="F41" s="29"/>
    </row>
    <row r="42" spans="2:6" ht="30" customHeight="1" x14ac:dyDescent="0.25">
      <c r="B42" s="6" t="s">
        <v>852</v>
      </c>
      <c r="C42" s="90" t="s">
        <v>854</v>
      </c>
      <c r="D42" s="83"/>
      <c r="E42" s="83"/>
      <c r="F42" s="84"/>
    </row>
    <row r="43" spans="2:6" ht="15" customHeight="1" x14ac:dyDescent="0.25">
      <c r="B43" s="101" t="str">
        <f ca="1">"Assessment IDs ("&amp;AR.Log.Dates\01&amp;")"</f>
        <v>Assessment IDs (YYYY0801 - YYYY0731)</v>
      </c>
      <c r="C43" s="113"/>
      <c r="D43" s="114"/>
      <c r="E43" s="114"/>
      <c r="F43" s="26" t="str">
        <f>IF(C43=0,"Required","")</f>
        <v>Required</v>
      </c>
    </row>
    <row r="44" spans="2:6" ht="30" customHeight="1" x14ac:dyDescent="0.25">
      <c r="B44" s="102"/>
      <c r="C44" s="130" t="str">
        <f>IF(Compliance!D26+Compliance!J26=0,"For TMMi Foundation Use Only",Compliance!J26&amp;" total hours on "&amp;Compliance!D26&amp;" assessment(s)")</f>
        <v>For TMMi Foundation Use Only</v>
      </c>
      <c r="D44" s="131"/>
      <c r="E44" s="131"/>
      <c r="F44" s="29"/>
    </row>
    <row r="45" spans="2:6" ht="15" customHeight="1" x14ac:dyDescent="0.25">
      <c r="B45" s="101" t="str">
        <f ca="1">"Assessment IDs ("&amp;AR.Log.Dates\02&amp;")"</f>
        <v>Assessment IDs (YYYY0801 - YYYY0731)</v>
      </c>
      <c r="C45" s="113"/>
      <c r="D45" s="114"/>
      <c r="E45" s="114"/>
      <c r="F45" s="26" t="str">
        <f>IF(C45=0,"Required","")</f>
        <v>Required</v>
      </c>
    </row>
    <row r="46" spans="2:6" ht="30" customHeight="1" x14ac:dyDescent="0.25">
      <c r="B46" s="102"/>
      <c r="C46" s="130" t="str">
        <f>IF(Compliance!D27+Compliance!J27=0,"For TMMi Foundation Use Only",Compliance!J27&amp;" total hours on "&amp;Compliance!D27&amp;" assessment(s)")</f>
        <v>For TMMi Foundation Use Only</v>
      </c>
      <c r="D46" s="131"/>
      <c r="E46" s="131"/>
      <c r="F46" s="29"/>
    </row>
    <row r="47" spans="2:6" ht="15" customHeight="1" x14ac:dyDescent="0.25">
      <c r="B47" s="101" t="str">
        <f ca="1">"Assessment IDs ("&amp;AR.Log.Dates\03&amp;")"</f>
        <v>Assessment IDs (YYYY0801 - YYYY0731)</v>
      </c>
      <c r="C47" s="113"/>
      <c r="D47" s="114"/>
      <c r="E47" s="114"/>
      <c r="F47" s="26" t="str">
        <f>IF(C47=0,"Required","")</f>
        <v>Required</v>
      </c>
    </row>
    <row r="48" spans="2:6" s="1" customFormat="1" ht="17.25" customHeight="1" x14ac:dyDescent="0.25">
      <c r="B48" s="102"/>
      <c r="C48" s="130" t="str">
        <f>IF(Compliance!D28+Compliance!J28=0,"For TMMi Foundation Use Only",Compliance!J28&amp;" total hours on "&amp;Compliance!D28&amp;" assessment(s)")</f>
        <v>For TMMi Foundation Use Only</v>
      </c>
      <c r="D48" s="131"/>
      <c r="E48" s="131"/>
      <c r="F48" s="29"/>
    </row>
    <row r="49" spans="2:6" ht="14.4" x14ac:dyDescent="0.25">
      <c r="B49" s="6" t="s">
        <v>846</v>
      </c>
      <c r="C49" s="90" t="s">
        <v>853</v>
      </c>
      <c r="D49" s="85"/>
      <c r="E49" s="83"/>
      <c r="F49" s="84"/>
    </row>
    <row r="50" spans="2:6" x14ac:dyDescent="0.25">
      <c r="B50" s="81" t="s">
        <v>67</v>
      </c>
      <c r="C50" s="134" t="s">
        <v>68</v>
      </c>
      <c r="D50" s="135"/>
      <c r="E50" s="89" t="s">
        <v>66</v>
      </c>
      <c r="F50" s="82"/>
    </row>
    <row r="51" spans="2:6" x14ac:dyDescent="0.25">
      <c r="B51" s="87"/>
      <c r="C51" s="113"/>
      <c r="D51" s="136"/>
      <c r="E51" s="34"/>
      <c r="F51" s="33"/>
    </row>
    <row r="52" spans="2:6" x14ac:dyDescent="0.25">
      <c r="B52" s="87"/>
      <c r="C52" s="113"/>
      <c r="D52" s="136"/>
      <c r="E52" s="34"/>
      <c r="F52" s="33"/>
    </row>
    <row r="53" spans="2:6" x14ac:dyDescent="0.25">
      <c r="B53" s="87"/>
      <c r="C53" s="113"/>
      <c r="D53" s="136"/>
      <c r="E53" s="34"/>
      <c r="F53" s="33"/>
    </row>
    <row r="54" spans="2:6" x14ac:dyDescent="0.25">
      <c r="B54" s="87"/>
      <c r="C54" s="113"/>
      <c r="D54" s="136"/>
      <c r="E54" s="34"/>
      <c r="F54" s="33"/>
    </row>
    <row r="55" spans="2:6" s="27" customFormat="1" ht="15" customHeight="1" x14ac:dyDescent="0.25">
      <c r="B55" s="87"/>
      <c r="C55" s="113"/>
      <c r="D55" s="136"/>
      <c r="E55" s="34"/>
      <c r="F55" s="33"/>
    </row>
    <row r="56" spans="2:6" ht="15" customHeight="1" x14ac:dyDescent="0.25">
      <c r="B56" s="118" t="s">
        <v>798</v>
      </c>
      <c r="C56" s="119"/>
      <c r="D56" s="119"/>
      <c r="E56" s="119"/>
      <c r="F56" s="120"/>
    </row>
    <row r="57" spans="2:6" ht="15" customHeight="1" x14ac:dyDescent="0.25">
      <c r="B57" s="5" t="s">
        <v>23</v>
      </c>
      <c r="C57" s="113"/>
      <c r="D57" s="114"/>
      <c r="E57" s="114"/>
      <c r="F57" s="26"/>
    </row>
    <row r="58" spans="2:6" ht="15" customHeight="1" x14ac:dyDescent="0.25">
      <c r="B58" s="5" t="s">
        <v>865</v>
      </c>
      <c r="C58" s="113"/>
      <c r="D58" s="114"/>
      <c r="E58" s="114"/>
      <c r="F58" s="26" t="str">
        <f>IF(C58=0,"Required","")</f>
        <v>Required</v>
      </c>
    </row>
    <row r="59" spans="2:6" ht="15" customHeight="1" x14ac:dyDescent="0.25">
      <c r="B59" s="5" t="s">
        <v>0</v>
      </c>
      <c r="C59" s="116" t="str">
        <f>IF(ISNA(VLOOKUP(AR.Assessor.Country,Codes!$A$3:$C$249,3,FALSE)),"+? (?) ???",VLOOKUP(AR.Assessor.Country,Codes!$A$3:$C$249,3,FALSE)&amp;" (?) ???")</f>
        <v>+? (?) ???</v>
      </c>
      <c r="D59" s="117"/>
      <c r="E59" s="117"/>
      <c r="F59" s="26" t="str">
        <f>IF(OR(C59=0,IF(ISERROR(FIND("?",C59)),FALSE,FIND("?",C59)&gt;0)),"Required","")</f>
        <v>Required</v>
      </c>
    </row>
    <row r="60" spans="2:6" ht="60" customHeight="1" x14ac:dyDescent="0.25">
      <c r="B60" s="5" t="s">
        <v>7</v>
      </c>
      <c r="C60" s="116"/>
      <c r="D60" s="117"/>
      <c r="E60" s="117"/>
      <c r="F60" s="26" t="str">
        <f>IF(C60=0,"Required",IF(ISERROR(SEARCH("*?@*.*",C60)),"Invalid",""))</f>
        <v>Required</v>
      </c>
    </row>
    <row r="61" spans="2:6" ht="15" customHeight="1" x14ac:dyDescent="0.25">
      <c r="B61" s="5" t="s">
        <v>65</v>
      </c>
      <c r="C61" s="113" t="str">
        <f>IF(AR.Assessor.Address=0,"",AR.Assessor.Address)</f>
        <v/>
      </c>
      <c r="D61" s="114"/>
      <c r="E61" s="114"/>
      <c r="F61" s="26" t="str">
        <f>IF(C61="","Required","")</f>
        <v>Required</v>
      </c>
    </row>
    <row r="62" spans="2:6" ht="15" customHeight="1" x14ac:dyDescent="0.25">
      <c r="B62" s="5" t="s">
        <v>17</v>
      </c>
      <c r="C62" s="113" t="str">
        <f>IF(AR.Assessor.Postcode=0,"",AR.Assessor.Postcode)</f>
        <v/>
      </c>
      <c r="D62" s="114"/>
      <c r="E62" s="114"/>
      <c r="F62" s="26" t="str">
        <f>IF(C62="","Required","")</f>
        <v>Required</v>
      </c>
    </row>
    <row r="63" spans="2:6" s="28" customFormat="1" ht="17.25" customHeight="1" x14ac:dyDescent="0.25">
      <c r="B63" s="5" t="s">
        <v>18</v>
      </c>
      <c r="C63" s="113" t="str">
        <f>IF(OR(AR.Assessor.Country=0,AR.Assessor.Country="Select: Country"),"",AR.Assessor.Country)</f>
        <v/>
      </c>
      <c r="D63" s="114"/>
      <c r="E63" s="114"/>
      <c r="F63" s="26" t="str">
        <f>IF(C63="","Required","")</f>
        <v>Required</v>
      </c>
    </row>
    <row r="64" spans="2:6" s="1" customFormat="1" ht="17.25" hidden="1" customHeight="1" x14ac:dyDescent="0.25">
      <c r="B64" s="118" t="s">
        <v>847</v>
      </c>
      <c r="C64" s="119"/>
      <c r="D64" s="119"/>
      <c r="E64" s="119"/>
      <c r="F64" s="120"/>
    </row>
    <row r="65" spans="2:6" ht="15" hidden="1" customHeight="1" x14ac:dyDescent="0.25">
      <c r="B65" s="103" t="s">
        <v>848</v>
      </c>
      <c r="C65" s="132"/>
      <c r="D65" s="132"/>
      <c r="E65" s="132"/>
      <c r="F65" s="104"/>
    </row>
    <row r="66" spans="2:6" ht="15" hidden="1" customHeight="1" x14ac:dyDescent="0.25">
      <c r="B66" s="5" t="s">
        <v>6</v>
      </c>
      <c r="C66" s="113"/>
      <c r="D66" s="114"/>
      <c r="E66" s="114"/>
      <c r="F66" s="26" t="str">
        <f>IF(AND(C7="New",C66=0),"Required","")</f>
        <v/>
      </c>
    </row>
    <row r="67" spans="2:6" ht="15" hidden="1" customHeight="1" x14ac:dyDescent="0.25">
      <c r="B67" s="5" t="s">
        <v>0</v>
      </c>
      <c r="C67" s="116" t="str">
        <f>IF(ISNA(VLOOKUP(AR.Assessor.Country,Codes!$A$3:$C$249,3,FALSE)),"+? (?) ???",VLOOKUP(AR.Assessor.Country,Codes!$A$3:$C$249,3,FALSE)&amp;" (?) ???")</f>
        <v>+? (?) ???</v>
      </c>
      <c r="D67" s="117"/>
      <c r="E67" s="117"/>
      <c r="F67" s="26"/>
    </row>
    <row r="68" spans="2:6" ht="60" hidden="1" customHeight="1" x14ac:dyDescent="0.25">
      <c r="B68" s="5" t="s">
        <v>7</v>
      </c>
      <c r="C68" s="116"/>
      <c r="D68" s="117"/>
      <c r="E68" s="117"/>
      <c r="F68" s="26" t="str">
        <f>IF(AND(C7="New",C68=0),"Required",IF(AND(C7="New",ISERROR(SEARCH("*?@*.*",C68))),"Invalid",""))</f>
        <v/>
      </c>
    </row>
    <row r="69" spans="2:6" s="1" customFormat="1" ht="17.25" hidden="1" customHeight="1" x14ac:dyDescent="0.25">
      <c r="B69" s="5" t="s">
        <v>22</v>
      </c>
      <c r="C69" s="113"/>
      <c r="D69" s="114"/>
      <c r="E69" s="114"/>
      <c r="F69" s="26" t="str">
        <f>IF(AND(C7="New",C69=0),"Required","")</f>
        <v/>
      </c>
    </row>
    <row r="70" spans="2:6" ht="15" hidden="1" customHeight="1" x14ac:dyDescent="0.25">
      <c r="B70" s="103" t="s">
        <v>849</v>
      </c>
      <c r="C70" s="132"/>
      <c r="D70" s="132"/>
      <c r="E70" s="132"/>
      <c r="F70" s="104"/>
    </row>
    <row r="71" spans="2:6" ht="15" hidden="1" customHeight="1" x14ac:dyDescent="0.25">
      <c r="B71" s="5" t="s">
        <v>6</v>
      </c>
      <c r="C71" s="113"/>
      <c r="D71" s="114"/>
      <c r="E71" s="114"/>
      <c r="F71" s="26" t="str">
        <f>IF(AND(C7="New",C71=0),"Required","")</f>
        <v/>
      </c>
    </row>
    <row r="72" spans="2:6" ht="15" hidden="1" customHeight="1" x14ac:dyDescent="0.25">
      <c r="B72" s="5" t="s">
        <v>0</v>
      </c>
      <c r="C72" s="116" t="str">
        <f>IF(ISNA(VLOOKUP(AR.Assessor.Country,Codes!$A$3:$C$249,3,FALSE)),"+? (?) ???",VLOOKUP(AR.Assessor.Country,Codes!$A$3:$C$249,3,FALSE)&amp;" (?) ???")</f>
        <v>+? (?) ???</v>
      </c>
      <c r="D72" s="117"/>
      <c r="E72" s="117"/>
      <c r="F72" s="26"/>
    </row>
    <row r="73" spans="2:6" ht="60" hidden="1" customHeight="1" x14ac:dyDescent="0.25">
      <c r="B73" s="5" t="s">
        <v>7</v>
      </c>
      <c r="C73" s="116"/>
      <c r="D73" s="117"/>
      <c r="E73" s="117"/>
      <c r="F73" s="26" t="str">
        <f>IF(AND(C7="New",C73=0),"Required",IF(AND(C7="New",ISERROR(SEARCH("*?@*.*",C73))),"Invalid",""))</f>
        <v/>
      </c>
    </row>
    <row r="74" spans="2:6" ht="27.6" hidden="1" x14ac:dyDescent="0.25">
      <c r="B74" s="5" t="s">
        <v>22</v>
      </c>
      <c r="C74" s="113"/>
      <c r="D74" s="114"/>
      <c r="E74" s="114"/>
      <c r="F74" s="26" t="str">
        <f>IF(AND(C7="New",C74=0),"Required","")</f>
        <v/>
      </c>
    </row>
    <row r="76" spans="2:6" x14ac:dyDescent="0.25">
      <c r="B76" s="44" t="s">
        <v>3</v>
      </c>
    </row>
  </sheetData>
  <sheetProtection algorithmName="SHA-512" hashValue="O0t4dwEuAVPqlI6RYI+J/L6/FL0zQ2KBt6fDf4VP8GXoYQMZR+fPBvX7pq5rbAEf3mJbc7/NDv/6LUdjCkOQbw==" saltValue="Dm6mGnZcSL7ouyChyCq3DA==" spinCount="100000" sheet="1" objects="1" scenarios="1" selectLockedCells="1"/>
  <mergeCells count="70">
    <mergeCell ref="C39:E39"/>
    <mergeCell ref="C40:E40"/>
    <mergeCell ref="C45:E45"/>
    <mergeCell ref="C51:D51"/>
    <mergeCell ref="B56:F56"/>
    <mergeCell ref="C53:D53"/>
    <mergeCell ref="C47:E47"/>
    <mergeCell ref="C44:E44"/>
    <mergeCell ref="C46:E46"/>
    <mergeCell ref="C48:E48"/>
    <mergeCell ref="C67:E67"/>
    <mergeCell ref="C50:D50"/>
    <mergeCell ref="C52:D52"/>
    <mergeCell ref="C68:E68"/>
    <mergeCell ref="C69:E69"/>
    <mergeCell ref="C66:E66"/>
    <mergeCell ref="C54:D54"/>
    <mergeCell ref="C55:D55"/>
    <mergeCell ref="C74:E74"/>
    <mergeCell ref="B70:F70"/>
    <mergeCell ref="C41:E41"/>
    <mergeCell ref="C63:E63"/>
    <mergeCell ref="C57:E57"/>
    <mergeCell ref="C58:E58"/>
    <mergeCell ref="C59:E59"/>
    <mergeCell ref="C60:E60"/>
    <mergeCell ref="C61:E61"/>
    <mergeCell ref="C62:E62"/>
    <mergeCell ref="B64:F64"/>
    <mergeCell ref="B65:F65"/>
    <mergeCell ref="C71:E71"/>
    <mergeCell ref="C72:E72"/>
    <mergeCell ref="C43:E43"/>
    <mergeCell ref="C73:E73"/>
    <mergeCell ref="C3:D3"/>
    <mergeCell ref="C7:E7"/>
    <mergeCell ref="C36:E36"/>
    <mergeCell ref="C37:E37"/>
    <mergeCell ref="C38:E38"/>
    <mergeCell ref="C35:E35"/>
    <mergeCell ref="B25:F25"/>
    <mergeCell ref="B29:F29"/>
    <mergeCell ref="B26:F26"/>
    <mergeCell ref="E3:F3"/>
    <mergeCell ref="C16:E16"/>
    <mergeCell ref="C17:E17"/>
    <mergeCell ref="B11:F11"/>
    <mergeCell ref="C12:E12"/>
    <mergeCell ref="C32:E32"/>
    <mergeCell ref="C23:E23"/>
    <mergeCell ref="C33:E33"/>
    <mergeCell ref="C34:E34"/>
    <mergeCell ref="C24:E24"/>
    <mergeCell ref="C30:E30"/>
    <mergeCell ref="C31:E31"/>
    <mergeCell ref="C13:E13"/>
    <mergeCell ref="C14:E14"/>
    <mergeCell ref="B5:F5"/>
    <mergeCell ref="C20:E20"/>
    <mergeCell ref="C28:E28"/>
    <mergeCell ref="C27:E27"/>
    <mergeCell ref="B22:F22"/>
    <mergeCell ref="C9:E9"/>
    <mergeCell ref="B6:F6"/>
    <mergeCell ref="C10:E10"/>
    <mergeCell ref="C8:E8"/>
    <mergeCell ref="C15:E15"/>
    <mergeCell ref="C18:E18"/>
    <mergeCell ref="C19:E19"/>
    <mergeCell ref="C21:E21"/>
  </mergeCells>
  <conditionalFormatting sqref="B39:F41">
    <cfRule type="expression" dxfId="19" priority="9">
      <formula>IF(AR.ApplicationRole="Lead Assessor",FALSE,TRUE)</formula>
    </cfRule>
  </conditionalFormatting>
  <conditionalFormatting sqref="B24:F24">
    <cfRule type="expression" dxfId="18" priority="3">
      <formula>IF(FX.Assessor.ProviderType="Independent Assessor",TRUE,FALSE)</formula>
    </cfRule>
  </conditionalFormatting>
  <conditionalFormatting sqref="C3">
    <cfRule type="cellIs" dxfId="17" priority="1" operator="notEqual">
      <formula>0</formula>
    </cfRule>
  </conditionalFormatting>
  <conditionalFormatting sqref="B9:F9">
    <cfRule type="expression" dxfId="16" priority="2">
      <formula>IF(FX.Assessor.ID="NA",TRUE,FALSE)</formula>
    </cfRule>
  </conditionalFormatting>
  <conditionalFormatting sqref="C30:F31">
    <cfRule type="expression" dxfId="15" priority="4">
      <formula>IF(FX.Qual.TestDocs="Evidence on file",TRUE,FALSE)</formula>
    </cfRule>
  </conditionalFormatting>
  <conditionalFormatting sqref="C33:F34">
    <cfRule type="expression" dxfId="14" priority="5">
      <formula>IF(FX.Qual.TMMiDocs="Evidence on file",TRUE,FALSE)</formula>
    </cfRule>
  </conditionalFormatting>
  <conditionalFormatting sqref="C36:F37">
    <cfRule type="expression" dxfId="13" priority="7">
      <formula>IF(FX.Qual.AssessorDocs="Evidence on file",TRUE,FALSE)</formula>
    </cfRule>
  </conditionalFormatting>
  <conditionalFormatting sqref="C39:F40">
    <cfRule type="expression" dxfId="12" priority="11">
      <formula>IF(FX.Qual.LeadDocs="Evidence on file",TRUE,FALSE)</formula>
    </cfRule>
  </conditionalFormatting>
  <dataValidations count="7">
    <dataValidation type="list" allowBlank="1" showInputMessage="1" showErrorMessage="1" sqref="C8:E8" xr:uid="{00000000-0002-0000-0100-000000000000}">
      <formula1>"Assessor,Lead Assessor"</formula1>
    </dataValidation>
    <dataValidation type="list" allowBlank="1" showInputMessage="1" showErrorMessage="1" sqref="C7:E7" xr:uid="{00000000-0002-0000-0100-000001000000}">
      <formula1>"New,Re-accreditation"</formula1>
    </dataValidation>
    <dataValidation type="list" allowBlank="1" showInputMessage="1" showErrorMessage="1" sqref="C30:E30" xr:uid="{00000000-0002-0000-0100-000002000000}">
      <formula1>"Yes,No,Equivalent"</formula1>
    </dataValidation>
    <dataValidation type="list" allowBlank="1" showInputMessage="1" showErrorMessage="1" sqref="C33:E33 C36:E36" xr:uid="{00000000-0002-0000-0100-000003000000}">
      <formula1>"Yes,No"</formula1>
    </dataValidation>
    <dataValidation type="list" allowBlank="1" showInputMessage="1" showErrorMessage="1" sqref="C23:E23" xr:uid="{00000000-0002-0000-0100-000004000000}">
      <formula1>"Service Provider,Independent Assessor"</formula1>
    </dataValidation>
    <dataValidation type="date" allowBlank="1" showInputMessage="1" showErrorMessage="1" error="Please enter a valid date" sqref="C15:E15 C10:E10 E51:E55" xr:uid="{00000000-0002-0000-0100-000005000000}">
      <formula1>10959</formula1>
      <formula2>55153</formula2>
    </dataValidation>
    <dataValidation type="list" allowBlank="1" showInputMessage="1" showErrorMessage="1" sqref="C39:E39" xr:uid="{00000000-0002-0000-0100-000006000000}">
      <formula1>"Yes,No,NA"</formula1>
    </dataValidation>
  </dataValidations>
  <hyperlinks>
    <hyperlink ref="F1" r:id="rId1" xr:uid="{00000000-0004-0000-0100-000000000000}"/>
  </hyperlinks>
  <pageMargins left="0.7" right="0.7" top="0.75" bottom="0.75" header="0.3" footer="0.3"/>
  <pageSetup paperSize="9" orientation="portrait" horizontalDpi="1200" verticalDpi="1200" r:id="rId2"/>
  <drawing r:id="rId3"/>
  <legacyDrawing r:id="rId4"/>
  <mc:AlternateContent xmlns:mc="http://schemas.openxmlformats.org/markup-compatibility/2006">
    <mc:Choice Requires="x14">
      <controls>
        <mc:AlternateContent xmlns:mc="http://schemas.openxmlformats.org/markup-compatibility/2006">
          <mc:Choice Requires="x14">
            <control shapeId="2050" r:id="rId5" name="Button 2">
              <controlPr defaultSize="0" print="0" autoFill="0" autoPict="0" macro="[0]!WorkbookUnProtect">
                <anchor moveWithCells="1">
                  <from>
                    <xdr:col>2</xdr:col>
                    <xdr:colOff>0</xdr:colOff>
                    <xdr:row>0</xdr:row>
                    <xdr:rowOff>91440</xdr:rowOff>
                  </from>
                  <to>
                    <xdr:col>3</xdr:col>
                    <xdr:colOff>571500</xdr:colOff>
                    <xdr:row>0</xdr:row>
                    <xdr:rowOff>411480</xdr:rowOff>
                  </to>
                </anchor>
              </controlPr>
            </control>
          </mc:Choice>
        </mc:AlternateContent>
        <mc:AlternateContent xmlns:mc="http://schemas.openxmlformats.org/markup-compatibility/2006">
          <mc:Choice Requires="x14">
            <control shapeId="2051" r:id="rId6" name="Button 3">
              <controlPr defaultSize="0" print="0" autoFill="0" autoPict="0" macro="[0]!InsertTestCert">
                <anchor moveWithCells="1" sizeWithCells="1">
                  <from>
                    <xdr:col>5</xdr:col>
                    <xdr:colOff>68580</xdr:colOff>
                    <xdr:row>30</xdr:row>
                    <xdr:rowOff>38100</xdr:rowOff>
                  </from>
                  <to>
                    <xdr:col>5</xdr:col>
                    <xdr:colOff>525780</xdr:colOff>
                    <xdr:row>30</xdr:row>
                    <xdr:rowOff>739140</xdr:rowOff>
                  </to>
                </anchor>
              </controlPr>
            </control>
          </mc:Choice>
        </mc:AlternateContent>
        <mc:AlternateContent xmlns:mc="http://schemas.openxmlformats.org/markup-compatibility/2006">
          <mc:Choice Requires="x14">
            <control shapeId="2052" r:id="rId7" name="Button 4">
              <controlPr defaultSize="0" print="0" autoFill="0" autoPict="0" macro="[0]!InsertTMMiCert">
                <anchor moveWithCells="1" sizeWithCells="1">
                  <from>
                    <xdr:col>5</xdr:col>
                    <xdr:colOff>68580</xdr:colOff>
                    <xdr:row>33</xdr:row>
                    <xdr:rowOff>38100</xdr:rowOff>
                  </from>
                  <to>
                    <xdr:col>5</xdr:col>
                    <xdr:colOff>525780</xdr:colOff>
                    <xdr:row>33</xdr:row>
                    <xdr:rowOff>739140</xdr:rowOff>
                  </to>
                </anchor>
              </controlPr>
            </control>
          </mc:Choice>
        </mc:AlternateContent>
        <mc:AlternateContent xmlns:mc="http://schemas.openxmlformats.org/markup-compatibility/2006">
          <mc:Choice Requires="x14">
            <control shapeId="2053" r:id="rId8" name="Button 5">
              <controlPr defaultSize="0" print="0" autoFill="0" autoPict="0" macro="[0]!InsertAssrCert">
                <anchor moveWithCells="1" sizeWithCells="1">
                  <from>
                    <xdr:col>5</xdr:col>
                    <xdr:colOff>68580</xdr:colOff>
                    <xdr:row>36</xdr:row>
                    <xdr:rowOff>30480</xdr:rowOff>
                  </from>
                  <to>
                    <xdr:col>5</xdr:col>
                    <xdr:colOff>525780</xdr:colOff>
                    <xdr:row>36</xdr:row>
                    <xdr:rowOff>723900</xdr:rowOff>
                  </to>
                </anchor>
              </controlPr>
            </control>
          </mc:Choice>
        </mc:AlternateContent>
        <mc:AlternateContent xmlns:mc="http://schemas.openxmlformats.org/markup-compatibility/2006">
          <mc:Choice Requires="x14">
            <control shapeId="2054" r:id="rId9" name="Button 6">
              <controlPr defaultSize="0" print="0" autoFill="0" autoPict="0" macro="[0]!InsertLeadCert">
                <anchor moveWithCells="1" sizeWithCells="1">
                  <from>
                    <xdr:col>5</xdr:col>
                    <xdr:colOff>68580</xdr:colOff>
                    <xdr:row>39</xdr:row>
                    <xdr:rowOff>38100</xdr:rowOff>
                  </from>
                  <to>
                    <xdr:col>5</xdr:col>
                    <xdr:colOff>525780</xdr:colOff>
                    <xdr:row>39</xdr:row>
                    <xdr:rowOff>739140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7000000}">
          <x14:formula1>
            <xm:f>Codes!$A$3:$A$249</xm:f>
          </x14:formula1>
          <xm:sqref>C19:E19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7" tint="-0.249977111117893"/>
  </sheetPr>
  <dimension ref="B1:L144"/>
  <sheetViews>
    <sheetView showGridLines="0" showRowColHeaders="0" zoomScaleNormal="100" workbookViewId="0">
      <pane ySplit="4" topLeftCell="A5" activePane="bottomLeft" state="frozen"/>
      <selection pane="bottomLeft" activeCell="D11" sqref="D11"/>
    </sheetView>
  </sheetViews>
  <sheetFormatPr defaultColWidth="8.77734375" defaultRowHeight="13.8" x14ac:dyDescent="0.25"/>
  <cols>
    <col min="1" max="1" width="1.77734375" style="1" customWidth="1"/>
    <col min="2" max="2" width="18.44140625" style="47" customWidth="1"/>
    <col min="3" max="3" width="8.44140625" style="47" customWidth="1"/>
    <col min="4" max="10" width="12.77734375" style="47" customWidth="1"/>
    <col min="11" max="11" width="28.44140625" style="1" customWidth="1"/>
    <col min="12" max="16384" width="8.77734375" style="1"/>
  </cols>
  <sheetData>
    <row r="1" spans="2:11" ht="37.5" customHeight="1" x14ac:dyDescent="0.25">
      <c r="K1" s="48" t="s">
        <v>9</v>
      </c>
    </row>
    <row r="2" spans="2:11" x14ac:dyDescent="0.25">
      <c r="B2" s="14"/>
      <c r="C2" s="14"/>
      <c r="D2" s="20"/>
      <c r="E2" s="20"/>
      <c r="F2" s="20"/>
      <c r="G2" s="20"/>
      <c r="H2" s="20"/>
      <c r="I2" s="20"/>
      <c r="J2" s="20"/>
      <c r="K2" s="20"/>
    </row>
    <row r="3" spans="2:11" ht="27.75" customHeight="1" x14ac:dyDescent="0.25">
      <c r="B3" s="7" t="s">
        <v>8</v>
      </c>
      <c r="C3" s="7"/>
      <c r="D3" s="141" t="str">
        <f>IF(COUNTIFS('Application Form'!F:F,"Required")+COUNTIFS('Application Form'!F:F,"Invalid")&gt;0,"WARNING: FORM INCOMPLETE","")</f>
        <v>WARNING: FORM INCOMPLETE</v>
      </c>
      <c r="E3" s="141"/>
      <c r="F3" s="141"/>
      <c r="G3" s="141"/>
      <c r="H3" s="141"/>
      <c r="I3" s="141"/>
      <c r="J3" s="141"/>
      <c r="K3" s="24" t="s">
        <v>878</v>
      </c>
    </row>
    <row r="4" spans="2:11" x14ac:dyDescent="0.25">
      <c r="B4" s="49" t="s">
        <v>62</v>
      </c>
      <c r="C4" s="49"/>
      <c r="D4" s="21"/>
      <c r="E4" s="21"/>
      <c r="F4" s="21"/>
      <c r="G4" s="21"/>
      <c r="H4" s="21"/>
      <c r="I4" s="21"/>
      <c r="J4" s="21"/>
      <c r="K4" s="21"/>
    </row>
    <row r="5" spans="2:11" ht="12.75" customHeight="1" x14ac:dyDescent="0.25">
      <c r="B5" s="1" t="s">
        <v>50</v>
      </c>
      <c r="C5" s="1"/>
      <c r="D5" s="58" t="str">
        <f>IF(G15="Accredited",AR.ApplicationRole,"Assessor")</f>
        <v>Assessor</v>
      </c>
      <c r="G5" s="143" t="str">
        <f>VerifyAssessorStatus(AR.ApplicationType,AR.Assessor.Type,AR.Admin.ValidQualTest,AR.Admin.ValidQualTMMi,AR.Admin.ValidQualAssessor,AR.Admin.ValidQualLead,AR.Referee.ReferenceStatus\01,AR.Referee.ReferenceStatus\02,AR.Log.Assessments\01,AR.Log.Assessments\02,AR.Log.Assessments\03,J26,J27,J28,SUM(E26:E28),SUM(F26:F28),SUM(G26:G28),SUM(H26:H28),SUM(I26:I28),1)</f>
        <v>Rejected - Referees/Certification/Participation</v>
      </c>
      <c r="H5" s="143"/>
      <c r="I5" s="143"/>
    </row>
    <row r="6" spans="2:11" ht="12.75" customHeight="1" x14ac:dyDescent="0.25">
      <c r="B6" s="1" t="s">
        <v>809</v>
      </c>
      <c r="C6" s="1"/>
      <c r="D6" s="50" t="str">
        <f>CalcACertName(AR.Assessor.Surname,AR.Assessor.Othernames)</f>
        <v xml:space="preserve"> </v>
      </c>
      <c r="F6" s="52">
        <f>AR.Assessor.DOB</f>
        <v>0</v>
      </c>
    </row>
    <row r="7" spans="2:11" x14ac:dyDescent="0.25">
      <c r="B7" s="1" t="s">
        <v>21</v>
      </c>
      <c r="C7" s="1"/>
      <c r="D7" s="68" t="str">
        <f>IF(OR(AR.ApplicationType="Re-accreditation",FX.Assessor.ID&lt;&gt;"NA"),FX.Assessor.ID,CalcAId(AR.Assessor.Surname,AR.Assessor.Othernames,AR.Assessor.DOB))</f>
        <v>NA</v>
      </c>
      <c r="G7" s="50" t="str">
        <f>IF(AND(FX.Assessor.ID&lt;&gt;AR.Assessor.ID,FX.Assessor.ID&lt;&gt;"NA"),"Warning: Previous assessor ID does not match",IF(AND(LEN(TRIM(AR.Assessor.ID))=11,CheckLuhn(RIGHT(TRIM(AR.Assessor.ID),6))),"OK","Invalid"))</f>
        <v>Invalid</v>
      </c>
    </row>
    <row r="8" spans="2:11" x14ac:dyDescent="0.25">
      <c r="B8" s="1" t="s">
        <v>45</v>
      </c>
      <c r="C8" s="1"/>
      <c r="D8" s="50" t="str">
        <f>IF(OR(AR.Admin.Status="Rejected",AR.Assessor.ID=""),"NA",AR.Assessor.ID&amp;"-"&amp;LEFT(AR.Assessor.Type,1)&amp;"-"&amp;TEXT(AR.Certificate.Expiry,"YYYYMM")&amp;Luhn(RIGHT(AR.Assessor.ID,6)&amp;TEXT(AR.Certificate.Expiry,"YYYYMM")))</f>
        <v>NA-A-NA0</v>
      </c>
      <c r="G8" s="50" t="str">
        <f>IF(AND(LEN(TRIM(AR.Certificate.ID))=21,CheckLuhn(MID(AR.Certificate.ID,6,6)&amp;MID(AR.Certificate.ID,15,7))),"OK","Invalid")</f>
        <v>Invalid</v>
      </c>
    </row>
    <row r="9" spans="2:11" x14ac:dyDescent="0.25">
      <c r="B9" s="1" t="s">
        <v>834</v>
      </c>
      <c r="C9" s="1"/>
      <c r="D9" s="52" t="str">
        <f>IF(OR(AR.Admin.Status="Rejected",AR.ApplicationDate=0),"NA",expiryDate(AR.ApplicationDate,AR.Certificate.Period))</f>
        <v>NA</v>
      </c>
      <c r="E9" s="69">
        <v>36</v>
      </c>
      <c r="F9" s="47" t="s">
        <v>835</v>
      </c>
    </row>
    <row r="11" spans="2:11" x14ac:dyDescent="0.25">
      <c r="B11" s="1" t="s">
        <v>837</v>
      </c>
      <c r="C11" s="1"/>
      <c r="D11" s="53" t="s">
        <v>799</v>
      </c>
      <c r="G11" s="80" t="str">
        <f>IF(ISNUMBER(D11),"","Warning")</f>
        <v>Warning</v>
      </c>
    </row>
    <row r="12" spans="2:11" x14ac:dyDescent="0.25">
      <c r="B12" s="1" t="s">
        <v>838</v>
      </c>
      <c r="C12" s="1"/>
      <c r="D12" s="53" t="s">
        <v>799</v>
      </c>
      <c r="G12" s="80" t="str">
        <f>IF(ISNUMBER(D12),"","Warning")</f>
        <v>Warning</v>
      </c>
    </row>
    <row r="13" spans="2:11" x14ac:dyDescent="0.25">
      <c r="B13" s="1" t="s">
        <v>874</v>
      </c>
      <c r="C13" s="1"/>
      <c r="D13" s="53" t="s">
        <v>875</v>
      </c>
      <c r="G13" s="80" t="str">
        <f>IF(OR(D13=0,D13="",D13="Name?"),"Warning","")</f>
        <v>Warning</v>
      </c>
    </row>
    <row r="15" spans="2:11" x14ac:dyDescent="0.25">
      <c r="B15" s="1" t="s">
        <v>61</v>
      </c>
      <c r="C15" s="1"/>
      <c r="D15" s="50" t="str">
        <f>AR.ApplicationRole</f>
        <v>Select: Assessor / Lead Assessor</v>
      </c>
      <c r="G15" s="143" t="str">
        <f>VerifyAssessorStatus(AR.ApplicationType,AR.ApplicationRole,AR.Admin.ValidQualTest,AR.Admin.ValidQualTMMi,AR.Admin.ValidQualAssessor,AR.Admin.ValidQualLead,AR.Referee.ReferenceStatus\01,AR.Referee.ReferenceStatus\02,AR.Log.Assessments\01,AR.Log.Assessments\02,AR.Log.Assessments\03,J26,J27,J28,SUM(E26:E28),SUM(F26:F28),SUM(G26:G28),SUM(H26:H28),SUM(I26:I28),1)</f>
        <v>Rejected - Referees/Certification/Participation</v>
      </c>
      <c r="H15" s="143"/>
      <c r="I15" s="143"/>
      <c r="J15" s="67" t="s">
        <v>832</v>
      </c>
      <c r="K15" s="97"/>
    </row>
    <row r="16" spans="2:11" x14ac:dyDescent="0.25">
      <c r="B16" s="1" t="s">
        <v>44</v>
      </c>
      <c r="C16" s="1"/>
      <c r="D16" s="50" t="str">
        <f>AR.ApplicationType</f>
        <v>Select: New / Re-accreditation</v>
      </c>
      <c r="J16" s="67" t="s">
        <v>831</v>
      </c>
      <c r="K16" s="97"/>
    </row>
    <row r="17" spans="2:11" x14ac:dyDescent="0.25">
      <c r="B17" s="1" t="s">
        <v>10</v>
      </c>
      <c r="C17" s="1"/>
      <c r="D17" s="52">
        <f>AR.ApplicationDate</f>
        <v>0</v>
      </c>
      <c r="G17" s="80" t="str">
        <f>IFERROR(IF(D17&lt;D11-30,"Warning",""),"Warning")</f>
        <v>Warning</v>
      </c>
    </row>
    <row r="18" spans="2:11" x14ac:dyDescent="0.25">
      <c r="B18" s="1" t="s">
        <v>836</v>
      </c>
      <c r="C18" s="1"/>
      <c r="D18" s="53" t="str">
        <f>IF(D16="New",D17,"Import Log")</f>
        <v>Import Log</v>
      </c>
    </row>
    <row r="19" spans="2:11" x14ac:dyDescent="0.25">
      <c r="B19" s="1"/>
      <c r="C19" s="1"/>
      <c r="D19" s="52"/>
      <c r="J19" s="1"/>
    </row>
    <row r="20" spans="2:11" x14ac:dyDescent="0.25">
      <c r="B20" s="1" t="s">
        <v>53</v>
      </c>
      <c r="C20" s="1"/>
      <c r="D20" s="68" t="str">
        <f>AR.Qual.Method&amp;" | "&amp;AR.Qual.MethodVer</f>
        <v>e.g. TAM / SCAMPI | e.g. 1.0 / 1.3b</v>
      </c>
    </row>
    <row r="21" spans="2:11" x14ac:dyDescent="0.25">
      <c r="B21" s="1" t="s">
        <v>54</v>
      </c>
      <c r="C21" s="1"/>
      <c r="D21" s="50" t="str">
        <f>IF(FX.Assessor.ProviderType="Independent Assessor",FX.Assessor.ProviderType,IF(FX.Assessor.Provider="","No entry",FX.Assessor.Provider))</f>
        <v>No entry</v>
      </c>
    </row>
    <row r="22" spans="2:11" x14ac:dyDescent="0.25">
      <c r="B22" s="1" t="s">
        <v>78</v>
      </c>
      <c r="C22" s="1"/>
      <c r="D22" s="53" t="s">
        <v>872</v>
      </c>
      <c r="E22" s="53" t="s">
        <v>872</v>
      </c>
      <c r="G22" s="50" t="str">
        <f>IFERROR(ExpiryStatus(E22,0,182,91),"")</f>
        <v/>
      </c>
    </row>
    <row r="23" spans="2:11" x14ac:dyDescent="0.25">
      <c r="B23" s="1" t="s">
        <v>833</v>
      </c>
      <c r="C23" s="1"/>
      <c r="D23" s="53" t="s">
        <v>872</v>
      </c>
      <c r="E23" s="53" t="s">
        <v>872</v>
      </c>
      <c r="G23" s="50" t="str">
        <f>IFERROR(ExpiryStatus(E23,0,182,91),"")</f>
        <v/>
      </c>
    </row>
    <row r="24" spans="2:11" x14ac:dyDescent="0.25">
      <c r="B24" s="1"/>
      <c r="C24" s="1"/>
    </row>
    <row r="25" spans="2:11" x14ac:dyDescent="0.25">
      <c r="B25" s="1" t="s">
        <v>871</v>
      </c>
      <c r="C25" s="98" t="s">
        <v>868</v>
      </c>
      <c r="D25" s="54" t="s">
        <v>51</v>
      </c>
      <c r="E25" s="54" t="s">
        <v>55</v>
      </c>
      <c r="F25" s="54" t="s">
        <v>56</v>
      </c>
      <c r="G25" s="54" t="s">
        <v>57</v>
      </c>
      <c r="H25" s="54" t="s">
        <v>58</v>
      </c>
      <c r="I25" s="54" t="s">
        <v>59</v>
      </c>
      <c r="J25" s="54" t="s">
        <v>60</v>
      </c>
    </row>
    <row r="26" spans="2:11" x14ac:dyDescent="0.25">
      <c r="B26" s="100" t="str">
        <f ca="1">IF(D17=0,TEXT(expiryDate(TODAY(),-12)+1,"YYYYMMDD") &amp;" - "&amp;TEXT(expiryDate(TODAY(),0),"YYYYMMDD"),TEXT(expiryDate(D17,-12)+1,"YYYYMMDD")&amp;" - "&amp;TEXT(expiryDate(D17,0),"YYYYMMDD"))</f>
        <v>YYYY0801 - YYYY0731</v>
      </c>
      <c r="C26" s="1"/>
      <c r="D26" s="55">
        <v>0</v>
      </c>
      <c r="E26" s="55">
        <v>0</v>
      </c>
      <c r="F26" s="55">
        <v>0</v>
      </c>
      <c r="G26" s="55">
        <v>0</v>
      </c>
      <c r="H26" s="55">
        <v>0</v>
      </c>
      <c r="I26" s="55">
        <v>0</v>
      </c>
      <c r="J26" s="93">
        <f>SUM(E26:I26)</f>
        <v>0</v>
      </c>
    </row>
    <row r="27" spans="2:11" x14ac:dyDescent="0.25">
      <c r="B27" s="100" t="str">
        <f ca="1">IF(D17=0,TEXT(expiryDate(TODAY(),-24)+1,"YYYYMMDD") &amp;" - "&amp;TEXT(expiryDate(TODAY(),-12),"YYYYMMDD"),TEXT(expiryDate(D17,-24)+1,"YYYYMMDD")&amp;" - "&amp;TEXT(expiryDate(D17,-12),"YYYYMMDD"))</f>
        <v>YYYY0801 - YYYY0731</v>
      </c>
      <c r="C27" s="1"/>
      <c r="D27" s="55">
        <v>0</v>
      </c>
      <c r="E27" s="55">
        <v>0</v>
      </c>
      <c r="F27" s="55">
        <v>0</v>
      </c>
      <c r="G27" s="55">
        <v>0</v>
      </c>
      <c r="H27" s="55">
        <v>0</v>
      </c>
      <c r="I27" s="55">
        <v>0</v>
      </c>
      <c r="J27" s="93">
        <f>SUM(E27:I27)</f>
        <v>0</v>
      </c>
    </row>
    <row r="28" spans="2:11" x14ac:dyDescent="0.25">
      <c r="B28" s="100" t="str">
        <f ca="1">IF(D17=0,TEXT(expiryDate(TODAY(),-36)+1,"YYYYMMDD") &amp;" - "&amp;TEXT(expiryDate(TODAY(),-24),"YYYYMMDD"),TEXT(expiryDate(D17,-36)+1,"YYYYMMDD")&amp;" - "&amp;TEXT(expiryDate(D17,-24),"YYYYMMDD"))</f>
        <v>YYYY0801 - YYYY0731</v>
      </c>
      <c r="C28" s="1"/>
      <c r="D28" s="55">
        <v>0</v>
      </c>
      <c r="E28" s="55">
        <v>0</v>
      </c>
      <c r="F28" s="55">
        <v>0</v>
      </c>
      <c r="G28" s="55">
        <v>0</v>
      </c>
      <c r="H28" s="55">
        <v>0</v>
      </c>
      <c r="I28" s="55">
        <v>0</v>
      </c>
      <c r="J28" s="93">
        <f>SUM(E28:I28)</f>
        <v>0</v>
      </c>
    </row>
    <row r="29" spans="2:11" x14ac:dyDescent="0.25">
      <c r="B29" s="1" t="s">
        <v>855</v>
      </c>
      <c r="C29" s="1"/>
      <c r="D29" s="92"/>
      <c r="E29" s="92"/>
      <c r="F29" s="92"/>
      <c r="G29" s="92"/>
      <c r="H29" s="92"/>
      <c r="I29" s="92"/>
      <c r="J29" s="93"/>
      <c r="K29" s="61"/>
    </row>
    <row r="30" spans="2:11" x14ac:dyDescent="0.25">
      <c r="B30" s="99" t="str">
        <f ca="1">AR.Log.Dates\01</f>
        <v>YYYY0801 - YYYY0731</v>
      </c>
      <c r="C30" s="98" t="s">
        <v>868</v>
      </c>
      <c r="D30" s="142" t="s">
        <v>872</v>
      </c>
      <c r="E30" s="142"/>
      <c r="F30" s="142"/>
      <c r="G30" s="142"/>
      <c r="H30" s="142"/>
      <c r="I30" s="142"/>
      <c r="J30" s="142"/>
      <c r="K30" s="142"/>
    </row>
    <row r="31" spans="2:11" x14ac:dyDescent="0.25">
      <c r="B31" s="91" t="str">
        <f>IF(D30&lt;&gt;D31,"Warning","")</f>
        <v>Warning</v>
      </c>
      <c r="C31" s="98" t="s">
        <v>867</v>
      </c>
      <c r="D31" s="139" t="str">
        <f>IF(FX.Log.AssessmentList\01=0,"NA",FX.Log.AssessmentList\01)</f>
        <v>NA</v>
      </c>
      <c r="E31" s="139"/>
      <c r="F31" s="139"/>
      <c r="G31" s="139"/>
      <c r="H31" s="139"/>
      <c r="I31" s="139"/>
      <c r="J31" s="139"/>
      <c r="K31" s="139"/>
    </row>
    <row r="32" spans="2:11" x14ac:dyDescent="0.25">
      <c r="B32" s="99" t="str">
        <f ca="1">AR.Log.Dates\02</f>
        <v>YYYY0801 - YYYY0731</v>
      </c>
      <c r="C32" s="98" t="s">
        <v>868</v>
      </c>
      <c r="D32" s="142" t="s">
        <v>872</v>
      </c>
      <c r="E32" s="142"/>
      <c r="F32" s="142"/>
      <c r="G32" s="142"/>
      <c r="H32" s="142"/>
      <c r="I32" s="142"/>
      <c r="J32" s="142"/>
      <c r="K32" s="142"/>
    </row>
    <row r="33" spans="2:12" x14ac:dyDescent="0.25">
      <c r="B33" s="91" t="str">
        <f>IF(D32&lt;&gt;D33,"Warning","")</f>
        <v>Warning</v>
      </c>
      <c r="C33" s="98" t="s">
        <v>867</v>
      </c>
      <c r="D33" s="139" t="str">
        <f>IF(FX.Log.AssessmentList\02=0,"NA",FX.Log.AssessmentList\02)</f>
        <v>NA</v>
      </c>
      <c r="E33" s="139"/>
      <c r="F33" s="139"/>
      <c r="G33" s="139"/>
      <c r="H33" s="139"/>
      <c r="I33" s="139"/>
      <c r="J33" s="139"/>
      <c r="K33" s="139"/>
    </row>
    <row r="34" spans="2:12" x14ac:dyDescent="0.25">
      <c r="B34" s="99" t="str">
        <f ca="1">AR.Log.Dates\03</f>
        <v>YYYY0801 - YYYY0731</v>
      </c>
      <c r="C34" s="98" t="s">
        <v>868</v>
      </c>
      <c r="D34" s="142" t="s">
        <v>872</v>
      </c>
      <c r="E34" s="142"/>
      <c r="F34" s="142"/>
      <c r="G34" s="142"/>
      <c r="H34" s="142"/>
      <c r="I34" s="142"/>
      <c r="J34" s="142"/>
      <c r="K34" s="142"/>
    </row>
    <row r="35" spans="2:12" x14ac:dyDescent="0.25">
      <c r="B35" s="91" t="str">
        <f>IF(D34&lt;&gt;D35,"Warning","")</f>
        <v>Warning</v>
      </c>
      <c r="C35" s="98" t="s">
        <v>867</v>
      </c>
      <c r="D35" s="139" t="str">
        <f>IF(FX.Log.AssessmentList\03=0,"NA",FX.Log.AssessmentList\03)</f>
        <v>NA</v>
      </c>
      <c r="E35" s="139"/>
      <c r="F35" s="139"/>
      <c r="G35" s="139"/>
      <c r="H35" s="139"/>
      <c r="I35" s="139"/>
      <c r="J35" s="139"/>
      <c r="K35" s="139"/>
    </row>
    <row r="36" spans="2:12" x14ac:dyDescent="0.25">
      <c r="B36" s="1"/>
      <c r="C36" s="1"/>
    </row>
    <row r="37" spans="2:12" x14ac:dyDescent="0.25">
      <c r="B37" s="1" t="s">
        <v>46</v>
      </c>
      <c r="C37" s="1"/>
      <c r="D37" s="51" t="s">
        <v>52</v>
      </c>
      <c r="E37" s="50" t="str">
        <f>IF(AND(IFERROR(SEARCH("Select",FX.Qual.Test),-1)&gt;0,AR.ApplicationType&lt;&gt;"New"),"  Import Log",FX.Qual.Test)</f>
        <v xml:space="preserve">  Import Log</v>
      </c>
      <c r="F37" s="140" t="str">
        <f>IF(OR(D37="Foundation",D37="Advanced"),"Authority?","NA")</f>
        <v>NA</v>
      </c>
      <c r="G37" s="140"/>
      <c r="H37" s="140" t="str">
        <f>IF(OR(D37="Foundation",D37="Advanced"),"Certificate ID?","NA")</f>
        <v>NA</v>
      </c>
      <c r="I37" s="140"/>
      <c r="J37" s="140" t="str">
        <f>IF(D37="Non-Compliant","NA",IF(FX.Qual.Test="Equivalent","Equivalent Certification Type?",IF(D37="Foundation","ISTQB Foundation",IF(D37="Advanced","ISTQB Advanced (Test Manager)","NA"))))</f>
        <v>NA</v>
      </c>
      <c r="K37" s="140"/>
      <c r="L37" s="50" t="str">
        <f>IF(IFERROR(FIND("ISTQB",J37)&gt;0,FALSE),IF(OR(J37="ISTQB Foundation",J37="ISTQB Advanced (Test Manager)"),"OK","Invalid"),"OK")</f>
        <v>OK</v>
      </c>
    </row>
    <row r="38" spans="2:12" x14ac:dyDescent="0.25">
      <c r="B38" s="1" t="s">
        <v>47</v>
      </c>
      <c r="C38" s="1"/>
      <c r="D38" s="51" t="s">
        <v>52</v>
      </c>
      <c r="E38" s="50" t="str">
        <f>IF(AND(IFERROR(SEARCH("Select",FX.Qual.TMMi),-1)&gt;0,AR.ApplicationType&lt;&gt;"New"),"  Import Log",FX.Qual.TMMi)</f>
        <v xml:space="preserve">  Import Log</v>
      </c>
      <c r="F38" s="140" t="str">
        <f>IF(D38="Compliant","Authority?","NA")</f>
        <v>NA</v>
      </c>
      <c r="G38" s="140"/>
      <c r="H38" s="140" t="str">
        <f>IF(D38="Compliant","Certificate ID?","NA")</f>
        <v>NA</v>
      </c>
      <c r="I38" s="140"/>
      <c r="J38" s="60"/>
      <c r="K38" s="94"/>
      <c r="L38" s="61"/>
    </row>
    <row r="39" spans="2:12" x14ac:dyDescent="0.25">
      <c r="B39" s="1" t="s">
        <v>48</v>
      </c>
      <c r="C39" s="1"/>
      <c r="D39" s="51" t="s">
        <v>52</v>
      </c>
      <c r="E39" s="50" t="str">
        <f>IF(AND(IFERROR(SEARCH("Select",FX.Qual.Assessor),-1)&gt;0,AR.ApplicationType&lt;&gt;"New"),"  Import Log",FX.Qual.Assessor)</f>
        <v xml:space="preserve">  Import Log</v>
      </c>
      <c r="F39" s="140" t="str">
        <f>IF(OR(D39="TMMi",D39="SCAMPI"),"Authority?","NA")</f>
        <v>NA</v>
      </c>
      <c r="G39" s="140"/>
      <c r="H39" s="140" t="str">
        <f>IF(OR(D39="TMMi",D39="SCAMPI"),"Certificate ID?","NA")</f>
        <v>NA</v>
      </c>
      <c r="I39" s="140"/>
      <c r="J39" s="60"/>
      <c r="K39" s="94"/>
      <c r="L39" s="61"/>
    </row>
    <row r="40" spans="2:12" x14ac:dyDescent="0.25">
      <c r="B40" s="1" t="s">
        <v>49</v>
      </c>
      <c r="C40" s="1"/>
      <c r="D40" s="51" t="s">
        <v>52</v>
      </c>
      <c r="E40" s="50" t="str">
        <f>IF(AND(IFERROR(SEARCH("Select",FX.Qual.Lead),-1)&gt;0,AR.ApplicationType&lt;&gt;"New"),"  Import Log",FX.Qual.Lead)</f>
        <v>NA</v>
      </c>
      <c r="F40" s="140" t="str">
        <f>IF(OR(D40="TMMi",D40="SCAMPI"),"Authority?","NA")</f>
        <v>NA</v>
      </c>
      <c r="G40" s="140"/>
      <c r="H40" s="140" t="str">
        <f>IF(OR(D40="TMMi",D40="SCAMPI"),"Certificate ID?","NA")</f>
        <v>NA</v>
      </c>
      <c r="I40" s="140"/>
      <c r="J40" s="60"/>
      <c r="K40" s="94"/>
      <c r="L40" s="61"/>
    </row>
    <row r="41" spans="2:12" x14ac:dyDescent="0.25">
      <c r="B41" s="1"/>
      <c r="C41" s="1"/>
      <c r="E41" s="56"/>
      <c r="J41" s="60"/>
      <c r="K41" s="61"/>
      <c r="L41" s="61"/>
    </row>
    <row r="42" spans="2:12" x14ac:dyDescent="0.25">
      <c r="B42" s="1" t="s">
        <v>869</v>
      </c>
      <c r="C42" s="1"/>
      <c r="D42" s="57" t="str">
        <f>IF('Application Form'!B51=0,"NA",'Application Form'!B51&amp;" | "&amp;IF('Application Form'!C51=0,"Unknown",'Application Form'!C51)&amp;" | "&amp;IF('Application Form'!E51=0,"NA",TEXT('Application Form'!E51,"YYYYMMDD")))</f>
        <v>NA</v>
      </c>
      <c r="J42" s="60"/>
      <c r="K42" s="61"/>
      <c r="L42" s="61"/>
    </row>
    <row r="43" spans="2:12" x14ac:dyDescent="0.25">
      <c r="C43" s="98" t="s">
        <v>870</v>
      </c>
      <c r="D43" s="57" t="str">
        <f>IF('Application Form'!B52=0,"NA",'Application Form'!B52&amp;" | "&amp;IF('Application Form'!C52=0,"Unknown",'Application Form'!C52)&amp;" | "&amp;IF('Application Form'!E52=0,"NA",TEXT('Application Form'!E52,"YYYYMMDD")))</f>
        <v>NA</v>
      </c>
    </row>
    <row r="44" spans="2:12" x14ac:dyDescent="0.25">
      <c r="D44" s="57" t="str">
        <f>IF('Application Form'!B53=0,"NA",'Application Form'!B53&amp;" | "&amp;IF('Application Form'!C53=0,"Unknown",'Application Form'!C53)&amp;" | "&amp;IF('Application Form'!E53=0,"NA",TEXT('Application Form'!E53,"YYYYMMDD")))</f>
        <v>NA</v>
      </c>
    </row>
    <row r="45" spans="2:12" x14ac:dyDescent="0.25">
      <c r="D45" s="57" t="str">
        <f>IF('Application Form'!B54=0,"NA",'Application Form'!B54&amp;" | "&amp;IF('Application Form'!C54=0,"Unknown",'Application Form'!C54)&amp;" | "&amp;IF('Application Form'!E54=0,"NA",TEXT('Application Form'!E54,"YYYYMMDD")))</f>
        <v>NA</v>
      </c>
    </row>
    <row r="46" spans="2:12" x14ac:dyDescent="0.25">
      <c r="D46" s="57" t="str">
        <f>IF('Application Form'!B55=0,"NA",'Application Form'!B55&amp;" | "&amp;IF('Application Form'!C55=0,"Unknown",'Application Form'!C55)&amp;" | "&amp;IF('Application Form'!E55=0,"NA",TEXT('Application Form'!E55,"YYYYMMDD")))</f>
        <v>NA</v>
      </c>
    </row>
    <row r="48" spans="2:12" x14ac:dyDescent="0.25">
      <c r="B48" s="88" t="s">
        <v>69</v>
      </c>
      <c r="C48" s="88"/>
      <c r="D48" s="47" t="s">
        <v>76</v>
      </c>
      <c r="E48" s="50" t="str">
        <f>IF(AR.ApplicationType&lt;&gt;"New","(Previous)","(New)")</f>
        <v>(Previous)</v>
      </c>
      <c r="H48" s="47" t="s">
        <v>77</v>
      </c>
      <c r="I48" s="50" t="str">
        <f>IF(AR.ApplicationType&lt;&gt;"New","(Previous)","(New)")</f>
        <v>(Previous)</v>
      </c>
    </row>
    <row r="49" spans="2:11" x14ac:dyDescent="0.25">
      <c r="B49" s="1" t="s">
        <v>70</v>
      </c>
      <c r="C49" s="1"/>
      <c r="D49" s="50" t="str">
        <f>IF(AND(AR.Referee.Name\01=0,AR.ApplicationType&lt;&gt;"New"),"Import Log",AR.Referee.Name\01)</f>
        <v>Import Log</v>
      </c>
      <c r="H49" s="50" t="str">
        <f>IF(AND(AR.Referee.Name\02=0,AR.ApplicationType&lt;&gt;"New"),"Import Log",AR.Referee.Name\02)</f>
        <v>Import Log</v>
      </c>
    </row>
    <row r="50" spans="2:11" x14ac:dyDescent="0.25">
      <c r="B50" s="1" t="s">
        <v>71</v>
      </c>
      <c r="C50" s="1"/>
      <c r="D50" s="50" t="str">
        <f>IF(AND(AR.Referee.Name\01=0,AR.ApplicationType&lt;&gt;"New"),"NA",AR.Referee.Telephone1\01)</f>
        <v>NA</v>
      </c>
      <c r="H50" s="50" t="str">
        <f>IF(AND(AR.Referee.Name\02=0,AR.ApplicationType&lt;&gt;"New"),"NA",AR.Referee.Telephone1\02)</f>
        <v>NA</v>
      </c>
    </row>
    <row r="51" spans="2:11" x14ac:dyDescent="0.25">
      <c r="B51" s="1" t="s">
        <v>72</v>
      </c>
      <c r="C51" s="1"/>
      <c r="D51" s="50" t="str">
        <f>IF(AND(AR.Referee.Name\01=0,AR.ApplicationType&lt;&gt;"New"),"NA",AR.Referee.EMail1\01)</f>
        <v>NA</v>
      </c>
      <c r="H51" s="50" t="str">
        <f>IF(AND(AR.Referee.Name\02=0,AR.ApplicationType&lt;&gt;"New"),"NA",AR.Referee.EMail1\02)</f>
        <v>NA</v>
      </c>
    </row>
    <row r="52" spans="2:11" x14ac:dyDescent="0.25">
      <c r="B52" s="1" t="s">
        <v>73</v>
      </c>
      <c r="C52" s="1"/>
      <c r="D52" s="50" t="str">
        <f>IF(AND(AR.Referee.Name\01=0,AR.ApplicationType&lt;&gt;"New"),"NA",AR.Referee.Relationship\01)</f>
        <v>NA</v>
      </c>
      <c r="H52" s="50" t="str">
        <f>IF(AND(AR.Referee.Name\02=0,AR.ApplicationType&lt;&gt;"New"),"NA",AR.Referee.Relationship\02)</f>
        <v>NA</v>
      </c>
    </row>
    <row r="53" spans="2:11" x14ac:dyDescent="0.25">
      <c r="B53" s="1" t="s">
        <v>74</v>
      </c>
      <c r="C53" s="1"/>
      <c r="D53" s="53" t="s">
        <v>866</v>
      </c>
      <c r="H53" s="53" t="s">
        <v>866</v>
      </c>
    </row>
    <row r="54" spans="2:11" x14ac:dyDescent="0.25">
      <c r="B54" s="1" t="s">
        <v>75</v>
      </c>
      <c r="C54" s="1"/>
      <c r="D54" s="51" t="s">
        <v>864</v>
      </c>
      <c r="H54" s="51" t="s">
        <v>864</v>
      </c>
    </row>
    <row r="55" spans="2:11" x14ac:dyDescent="0.25">
      <c r="B55" s="1"/>
      <c r="C55" s="1"/>
    </row>
    <row r="56" spans="2:11" x14ac:dyDescent="0.25">
      <c r="B56" s="1" t="s">
        <v>63</v>
      </c>
      <c r="C56" s="1"/>
      <c r="D56" s="144" t="s">
        <v>64</v>
      </c>
      <c r="E56" s="144"/>
      <c r="F56" s="144"/>
      <c r="G56" s="144"/>
      <c r="H56" s="144"/>
      <c r="I56" s="144"/>
      <c r="J56" s="144"/>
      <c r="K56" s="59"/>
    </row>
    <row r="57" spans="2:11" x14ac:dyDescent="0.25">
      <c r="B57" s="1"/>
      <c r="C57" s="1"/>
      <c r="D57" s="144"/>
      <c r="E57" s="144"/>
      <c r="F57" s="144"/>
      <c r="G57" s="144"/>
      <c r="H57" s="144"/>
      <c r="I57" s="144"/>
      <c r="J57" s="144"/>
      <c r="K57" s="59"/>
    </row>
    <row r="58" spans="2:11" x14ac:dyDescent="0.25">
      <c r="B58" s="1"/>
      <c r="C58" s="1"/>
      <c r="D58" s="144"/>
      <c r="E58" s="144"/>
      <c r="F58" s="144"/>
      <c r="G58" s="144"/>
      <c r="H58" s="144"/>
      <c r="I58" s="144"/>
      <c r="J58" s="144"/>
      <c r="K58" s="59"/>
    </row>
    <row r="59" spans="2:11" x14ac:dyDescent="0.25">
      <c r="B59" s="1"/>
      <c r="C59" s="1"/>
      <c r="D59" s="144"/>
      <c r="E59" s="144"/>
      <c r="F59" s="144"/>
      <c r="G59" s="144"/>
      <c r="H59" s="144"/>
      <c r="I59" s="144"/>
      <c r="J59" s="144"/>
      <c r="K59" s="59"/>
    </row>
    <row r="60" spans="2:11" x14ac:dyDescent="0.25">
      <c r="B60" s="1"/>
      <c r="C60" s="1"/>
      <c r="D60" s="144"/>
      <c r="E60" s="144"/>
      <c r="F60" s="144"/>
      <c r="G60" s="144"/>
      <c r="H60" s="144"/>
      <c r="I60" s="144"/>
      <c r="J60" s="144"/>
      <c r="K60" s="59"/>
    </row>
    <row r="61" spans="2:11" x14ac:dyDescent="0.25">
      <c r="B61" s="1"/>
      <c r="C61" s="1"/>
      <c r="D61" s="144"/>
      <c r="E61" s="144"/>
      <c r="F61" s="144"/>
      <c r="G61" s="144"/>
      <c r="H61" s="144"/>
      <c r="I61" s="144"/>
      <c r="J61" s="144"/>
      <c r="K61" s="61"/>
    </row>
    <row r="62" spans="2:11" x14ac:dyDescent="0.25">
      <c r="B62" s="1"/>
      <c r="C62" s="1"/>
      <c r="D62" s="144"/>
      <c r="E62" s="144"/>
      <c r="F62" s="144"/>
      <c r="G62" s="144"/>
      <c r="H62" s="144"/>
      <c r="I62" s="144"/>
      <c r="J62" s="144"/>
      <c r="K62" s="61"/>
    </row>
    <row r="63" spans="2:11" x14ac:dyDescent="0.25">
      <c r="B63" s="1"/>
      <c r="C63" s="1"/>
      <c r="D63" s="144"/>
      <c r="E63" s="144"/>
      <c r="F63" s="144"/>
      <c r="G63" s="144"/>
      <c r="H63" s="144"/>
      <c r="I63" s="144"/>
      <c r="J63" s="144"/>
      <c r="K63" s="61"/>
    </row>
    <row r="64" spans="2:11" x14ac:dyDescent="0.25">
      <c r="B64" s="1"/>
      <c r="C64" s="1"/>
      <c r="D64" s="144"/>
      <c r="E64" s="144"/>
      <c r="F64" s="144"/>
      <c r="G64" s="144"/>
      <c r="H64" s="144"/>
      <c r="I64" s="144"/>
      <c r="J64" s="144"/>
      <c r="K64" s="61"/>
    </row>
    <row r="65" spans="2:11" x14ac:dyDescent="0.25">
      <c r="B65" s="1"/>
      <c r="C65" s="1"/>
      <c r="D65" s="144"/>
      <c r="E65" s="144"/>
      <c r="F65" s="144"/>
      <c r="G65" s="144"/>
      <c r="H65" s="144"/>
      <c r="I65" s="144"/>
      <c r="J65" s="144"/>
      <c r="K65" s="61"/>
    </row>
    <row r="66" spans="2:11" x14ac:dyDescent="0.25">
      <c r="B66" s="1"/>
      <c r="C66" s="1"/>
      <c r="D66" s="144"/>
      <c r="E66" s="144"/>
      <c r="F66" s="144"/>
      <c r="G66" s="144"/>
      <c r="H66" s="144"/>
      <c r="I66" s="144"/>
      <c r="J66" s="144"/>
      <c r="K66" s="61"/>
    </row>
    <row r="67" spans="2:11" x14ac:dyDescent="0.25">
      <c r="B67" s="1"/>
      <c r="C67" s="1"/>
      <c r="D67" s="144"/>
      <c r="E67" s="144"/>
      <c r="F67" s="144"/>
      <c r="G67" s="144"/>
      <c r="H67" s="144"/>
      <c r="I67" s="144"/>
      <c r="J67" s="144"/>
      <c r="K67" s="61"/>
    </row>
    <row r="68" spans="2:11" x14ac:dyDescent="0.25">
      <c r="B68" s="1"/>
      <c r="C68" s="1"/>
      <c r="D68" s="144"/>
      <c r="E68" s="144"/>
      <c r="F68" s="144"/>
      <c r="G68" s="144"/>
      <c r="H68" s="144"/>
      <c r="I68" s="144"/>
      <c r="J68" s="144"/>
      <c r="K68" s="61"/>
    </row>
    <row r="69" spans="2:11" x14ac:dyDescent="0.25">
      <c r="B69" s="1"/>
      <c r="C69" s="1"/>
      <c r="D69" s="144"/>
      <c r="E69" s="144"/>
      <c r="F69" s="144"/>
      <c r="G69" s="144"/>
      <c r="H69" s="144"/>
      <c r="I69" s="144"/>
      <c r="J69" s="144"/>
      <c r="K69" s="61"/>
    </row>
    <row r="70" spans="2:11" x14ac:dyDescent="0.25">
      <c r="B70" s="1"/>
      <c r="C70" s="1"/>
      <c r="D70" s="144"/>
      <c r="E70" s="144"/>
      <c r="F70" s="144"/>
      <c r="G70" s="144"/>
      <c r="H70" s="144"/>
      <c r="I70" s="144"/>
      <c r="J70" s="144"/>
      <c r="K70" s="61"/>
    </row>
    <row r="71" spans="2:11" x14ac:dyDescent="0.25">
      <c r="B71" s="1"/>
      <c r="C71" s="1"/>
      <c r="D71" s="61"/>
      <c r="E71" s="61"/>
      <c r="F71" s="61"/>
      <c r="G71" s="61"/>
      <c r="H71" s="61"/>
      <c r="I71" s="61"/>
      <c r="J71" s="61"/>
      <c r="K71" s="61"/>
    </row>
    <row r="72" spans="2:11" x14ac:dyDescent="0.25">
      <c r="B72" s="1"/>
      <c r="C72" s="1"/>
      <c r="D72" s="61"/>
      <c r="E72" s="61"/>
      <c r="F72" s="61"/>
      <c r="G72" s="61"/>
      <c r="H72" s="61"/>
      <c r="I72" s="61"/>
      <c r="J72" s="61"/>
      <c r="K72" s="61"/>
    </row>
    <row r="73" spans="2:11" x14ac:dyDescent="0.25">
      <c r="B73" s="1"/>
      <c r="C73" s="1"/>
      <c r="D73" s="61"/>
      <c r="E73" s="61"/>
      <c r="F73" s="61"/>
      <c r="G73" s="61"/>
      <c r="H73" s="61"/>
      <c r="I73" s="61"/>
      <c r="J73" s="61"/>
      <c r="K73" s="61"/>
    </row>
    <row r="74" spans="2:11" x14ac:dyDescent="0.25">
      <c r="B74" s="1"/>
      <c r="C74" s="1"/>
      <c r="D74" s="61"/>
      <c r="E74" s="61"/>
      <c r="F74" s="61"/>
      <c r="G74" s="61"/>
      <c r="H74" s="61"/>
      <c r="I74" s="61"/>
      <c r="J74" s="61"/>
      <c r="K74" s="61"/>
    </row>
    <row r="75" spans="2:11" x14ac:dyDescent="0.25">
      <c r="B75" s="1"/>
      <c r="C75" s="1"/>
      <c r="D75" s="61"/>
      <c r="E75" s="61"/>
      <c r="F75" s="61"/>
      <c r="G75" s="61"/>
      <c r="H75" s="61"/>
      <c r="I75" s="61"/>
      <c r="J75" s="61"/>
      <c r="K75" s="61"/>
    </row>
    <row r="76" spans="2:11" x14ac:dyDescent="0.25">
      <c r="B76" s="1"/>
      <c r="C76" s="1"/>
      <c r="D76" s="61"/>
      <c r="E76" s="61"/>
      <c r="F76" s="61"/>
      <c r="G76" s="61"/>
      <c r="H76" s="61"/>
      <c r="I76" s="61"/>
      <c r="J76" s="61"/>
      <c r="K76" s="61"/>
    </row>
    <row r="77" spans="2:11" x14ac:dyDescent="0.25">
      <c r="B77" s="1"/>
      <c r="C77" s="1"/>
      <c r="D77" s="61"/>
      <c r="E77" s="61"/>
      <c r="F77" s="61"/>
      <c r="G77" s="61"/>
      <c r="H77" s="61"/>
      <c r="I77" s="61"/>
      <c r="J77" s="61"/>
      <c r="K77" s="61"/>
    </row>
    <row r="78" spans="2:11" x14ac:dyDescent="0.25">
      <c r="B78" s="1"/>
      <c r="C78" s="1"/>
      <c r="D78" s="61"/>
      <c r="E78" s="61"/>
      <c r="F78" s="61"/>
      <c r="G78" s="61"/>
      <c r="H78" s="61"/>
      <c r="I78" s="61"/>
      <c r="J78" s="61"/>
      <c r="K78" s="61"/>
    </row>
    <row r="79" spans="2:11" x14ac:dyDescent="0.25">
      <c r="B79" s="1"/>
      <c r="C79" s="1"/>
      <c r="D79" s="61"/>
      <c r="E79" s="61"/>
      <c r="F79" s="61"/>
      <c r="G79" s="61"/>
      <c r="H79" s="61"/>
      <c r="I79" s="61"/>
      <c r="J79" s="61"/>
      <c r="K79" s="61"/>
    </row>
    <row r="80" spans="2:11" x14ac:dyDescent="0.25">
      <c r="B80" s="1"/>
      <c r="C80" s="1"/>
      <c r="D80" s="61"/>
      <c r="E80" s="61"/>
      <c r="F80" s="61"/>
      <c r="G80" s="61"/>
      <c r="H80" s="61"/>
      <c r="I80" s="61"/>
      <c r="J80" s="61"/>
      <c r="K80" s="61"/>
    </row>
    <row r="81" spans="2:11" x14ac:dyDescent="0.25">
      <c r="B81" s="1"/>
      <c r="C81" s="1"/>
      <c r="D81" s="61"/>
      <c r="E81" s="61"/>
      <c r="F81" s="61"/>
      <c r="G81" s="61"/>
      <c r="H81" s="61"/>
      <c r="I81" s="61"/>
      <c r="J81" s="61"/>
      <c r="K81" s="61"/>
    </row>
    <row r="82" spans="2:11" x14ac:dyDescent="0.25">
      <c r="B82" s="1"/>
      <c r="C82" s="1"/>
      <c r="D82" s="61"/>
      <c r="E82" s="61"/>
      <c r="F82" s="61"/>
      <c r="G82" s="61"/>
      <c r="H82" s="61"/>
      <c r="I82" s="61"/>
      <c r="J82" s="61"/>
      <c r="K82" s="61"/>
    </row>
    <row r="83" spans="2:11" x14ac:dyDescent="0.25">
      <c r="B83" s="1"/>
      <c r="C83" s="1"/>
      <c r="D83" s="61"/>
      <c r="E83" s="61"/>
      <c r="F83" s="61"/>
      <c r="G83" s="61"/>
      <c r="H83" s="61"/>
      <c r="I83" s="61"/>
      <c r="J83" s="61"/>
      <c r="K83" s="61"/>
    </row>
    <row r="84" spans="2:11" x14ac:dyDescent="0.25">
      <c r="B84" s="1"/>
      <c r="C84" s="1"/>
      <c r="D84" s="61"/>
      <c r="E84" s="61"/>
      <c r="F84" s="61"/>
      <c r="G84" s="61"/>
      <c r="H84" s="61"/>
      <c r="I84" s="61"/>
      <c r="J84" s="61"/>
      <c r="K84" s="61"/>
    </row>
    <row r="85" spans="2:11" x14ac:dyDescent="0.25">
      <c r="B85" s="1"/>
      <c r="C85" s="1"/>
      <c r="D85" s="61"/>
      <c r="E85" s="61"/>
      <c r="F85" s="61"/>
      <c r="G85" s="61"/>
      <c r="H85" s="61"/>
      <c r="I85" s="61"/>
      <c r="J85" s="61"/>
      <c r="K85" s="61"/>
    </row>
    <row r="86" spans="2:11" x14ac:dyDescent="0.25">
      <c r="B86" s="1"/>
      <c r="C86" s="1"/>
      <c r="D86" s="61"/>
      <c r="E86" s="61"/>
      <c r="F86" s="61"/>
      <c r="G86" s="61"/>
      <c r="H86" s="61"/>
      <c r="I86" s="61"/>
      <c r="J86" s="61"/>
      <c r="K86" s="61"/>
    </row>
    <row r="87" spans="2:11" x14ac:dyDescent="0.25">
      <c r="B87" s="1"/>
      <c r="C87" s="1"/>
      <c r="D87" s="61"/>
      <c r="E87" s="61"/>
      <c r="F87" s="61"/>
      <c r="G87" s="61"/>
      <c r="H87" s="61"/>
      <c r="I87" s="61"/>
      <c r="J87" s="61"/>
      <c r="K87" s="61"/>
    </row>
    <row r="88" spans="2:11" x14ac:dyDescent="0.25">
      <c r="B88" s="1"/>
      <c r="C88" s="1"/>
      <c r="D88" s="61"/>
      <c r="E88" s="61"/>
      <c r="F88" s="61"/>
      <c r="G88" s="61"/>
      <c r="H88" s="61"/>
      <c r="I88" s="61"/>
      <c r="J88" s="61"/>
      <c r="K88" s="61"/>
    </row>
    <row r="89" spans="2:11" x14ac:dyDescent="0.25">
      <c r="D89" s="60"/>
      <c r="E89" s="60"/>
      <c r="F89" s="60"/>
      <c r="G89" s="60"/>
      <c r="H89" s="60"/>
      <c r="I89" s="60"/>
      <c r="J89" s="60"/>
      <c r="K89" s="61"/>
    </row>
    <row r="90" spans="2:11" x14ac:dyDescent="0.25">
      <c r="D90" s="60"/>
      <c r="E90" s="60"/>
      <c r="F90" s="60"/>
      <c r="G90" s="60"/>
      <c r="H90" s="60"/>
      <c r="I90" s="60"/>
      <c r="J90" s="60"/>
      <c r="K90" s="61"/>
    </row>
    <row r="91" spans="2:11" x14ac:dyDescent="0.25">
      <c r="D91" s="60"/>
      <c r="E91" s="60"/>
      <c r="F91" s="60"/>
      <c r="G91" s="60"/>
      <c r="H91" s="60"/>
      <c r="I91" s="60"/>
      <c r="J91" s="60"/>
      <c r="K91" s="61"/>
    </row>
    <row r="92" spans="2:11" x14ac:dyDescent="0.25">
      <c r="D92" s="60"/>
      <c r="E92" s="60"/>
      <c r="F92" s="60"/>
      <c r="G92" s="60"/>
      <c r="H92" s="60"/>
      <c r="I92" s="60"/>
      <c r="J92" s="60"/>
      <c r="K92" s="61"/>
    </row>
    <row r="93" spans="2:11" x14ac:dyDescent="0.25">
      <c r="D93" s="60"/>
      <c r="E93" s="60"/>
      <c r="F93" s="60"/>
      <c r="G93" s="60"/>
      <c r="H93" s="60"/>
      <c r="I93" s="60"/>
      <c r="J93" s="60"/>
      <c r="K93" s="61"/>
    </row>
    <row r="94" spans="2:11" x14ac:dyDescent="0.25">
      <c r="D94" s="60"/>
      <c r="E94" s="60"/>
      <c r="F94" s="60"/>
      <c r="G94" s="60"/>
      <c r="H94" s="60"/>
      <c r="I94" s="60"/>
      <c r="J94" s="60"/>
      <c r="K94" s="61"/>
    </row>
    <row r="95" spans="2:11" x14ac:dyDescent="0.25">
      <c r="D95" s="60"/>
      <c r="E95" s="60"/>
      <c r="F95" s="60"/>
      <c r="G95" s="60"/>
      <c r="H95" s="60"/>
      <c r="I95" s="60"/>
      <c r="J95" s="60"/>
      <c r="K95" s="61"/>
    </row>
    <row r="96" spans="2:11" x14ac:dyDescent="0.25">
      <c r="D96" s="60"/>
      <c r="E96" s="60"/>
      <c r="F96" s="60"/>
      <c r="G96" s="60"/>
      <c r="H96" s="60"/>
      <c r="I96" s="60"/>
      <c r="J96" s="60"/>
      <c r="K96" s="61"/>
    </row>
    <row r="97" spans="4:11" x14ac:dyDescent="0.25">
      <c r="D97" s="60"/>
      <c r="E97" s="60"/>
      <c r="F97" s="60"/>
      <c r="G97" s="60"/>
      <c r="H97" s="60"/>
      <c r="I97" s="60"/>
      <c r="J97" s="60"/>
      <c r="K97" s="61"/>
    </row>
    <row r="98" spans="4:11" x14ac:dyDescent="0.25">
      <c r="D98" s="60"/>
      <c r="E98" s="60"/>
      <c r="F98" s="60"/>
      <c r="G98" s="60"/>
      <c r="H98" s="60"/>
      <c r="I98" s="60"/>
      <c r="J98" s="60"/>
      <c r="K98" s="61"/>
    </row>
    <row r="99" spans="4:11" x14ac:dyDescent="0.25">
      <c r="D99" s="60"/>
      <c r="E99" s="60"/>
      <c r="F99" s="60"/>
      <c r="G99" s="60"/>
      <c r="H99" s="60"/>
      <c r="I99" s="60"/>
      <c r="J99" s="60"/>
      <c r="K99" s="61"/>
    </row>
    <row r="100" spans="4:11" x14ac:dyDescent="0.25">
      <c r="D100" s="60"/>
      <c r="E100" s="60"/>
      <c r="F100" s="60"/>
      <c r="G100" s="60"/>
      <c r="H100" s="60"/>
      <c r="I100" s="60"/>
      <c r="J100" s="60"/>
      <c r="K100" s="61"/>
    </row>
    <row r="101" spans="4:11" x14ac:dyDescent="0.25">
      <c r="D101" s="60"/>
      <c r="E101" s="60"/>
      <c r="F101" s="60"/>
      <c r="G101" s="60"/>
      <c r="H101" s="60"/>
      <c r="I101" s="60"/>
      <c r="J101" s="60"/>
      <c r="K101" s="61"/>
    </row>
    <row r="102" spans="4:11" x14ac:dyDescent="0.25">
      <c r="D102" s="60"/>
      <c r="E102" s="60"/>
      <c r="F102" s="60"/>
      <c r="G102" s="60"/>
      <c r="H102" s="60"/>
      <c r="I102" s="60"/>
      <c r="J102" s="60"/>
      <c r="K102" s="61"/>
    </row>
    <row r="103" spans="4:11" x14ac:dyDescent="0.25">
      <c r="D103" s="60"/>
      <c r="E103" s="60"/>
      <c r="F103" s="60"/>
      <c r="G103" s="60"/>
      <c r="H103" s="60"/>
      <c r="I103" s="60"/>
      <c r="J103" s="60"/>
      <c r="K103" s="61"/>
    </row>
    <row r="104" spans="4:11" x14ac:dyDescent="0.25">
      <c r="D104" s="60"/>
      <c r="E104" s="60"/>
      <c r="F104" s="60"/>
      <c r="G104" s="60"/>
      <c r="H104" s="60"/>
      <c r="I104" s="60"/>
      <c r="J104" s="60"/>
      <c r="K104" s="61"/>
    </row>
    <row r="105" spans="4:11" x14ac:dyDescent="0.25">
      <c r="D105" s="60"/>
      <c r="E105" s="60"/>
      <c r="F105" s="60"/>
      <c r="G105" s="60"/>
      <c r="H105" s="60"/>
      <c r="I105" s="60"/>
      <c r="J105" s="60"/>
      <c r="K105" s="61"/>
    </row>
    <row r="106" spans="4:11" x14ac:dyDescent="0.25">
      <c r="D106" s="60"/>
      <c r="E106" s="60"/>
      <c r="F106" s="60"/>
      <c r="G106" s="60"/>
      <c r="H106" s="60"/>
      <c r="I106" s="60"/>
      <c r="J106" s="60"/>
      <c r="K106" s="61"/>
    </row>
    <row r="107" spans="4:11" x14ac:dyDescent="0.25">
      <c r="D107" s="60"/>
      <c r="E107" s="60"/>
      <c r="F107" s="60"/>
      <c r="G107" s="60"/>
      <c r="H107" s="60"/>
      <c r="I107" s="60"/>
      <c r="J107" s="60"/>
      <c r="K107" s="61"/>
    </row>
    <row r="108" spans="4:11" x14ac:dyDescent="0.25">
      <c r="D108" s="60"/>
      <c r="E108" s="60"/>
      <c r="F108" s="60"/>
      <c r="G108" s="60"/>
      <c r="H108" s="60"/>
      <c r="I108" s="60"/>
      <c r="J108" s="60"/>
      <c r="K108" s="61"/>
    </row>
    <row r="109" spans="4:11" x14ac:dyDescent="0.25">
      <c r="D109" s="60"/>
      <c r="E109" s="60"/>
      <c r="F109" s="60"/>
      <c r="G109" s="60"/>
      <c r="H109" s="60"/>
      <c r="I109" s="60"/>
      <c r="J109" s="60"/>
      <c r="K109" s="61"/>
    </row>
    <row r="110" spans="4:11" x14ac:dyDescent="0.25">
      <c r="D110" s="60"/>
      <c r="E110" s="60"/>
      <c r="F110" s="60"/>
      <c r="G110" s="60"/>
      <c r="H110" s="60"/>
      <c r="I110" s="60"/>
      <c r="J110" s="60"/>
      <c r="K110" s="61"/>
    </row>
    <row r="111" spans="4:11" x14ac:dyDescent="0.25">
      <c r="D111" s="60"/>
      <c r="E111" s="60"/>
      <c r="F111" s="60"/>
      <c r="G111" s="60"/>
      <c r="H111" s="60"/>
      <c r="I111" s="60"/>
      <c r="J111" s="60"/>
      <c r="K111" s="61"/>
    </row>
    <row r="112" spans="4:11" x14ac:dyDescent="0.25">
      <c r="D112" s="60"/>
      <c r="E112" s="60"/>
      <c r="F112" s="60"/>
      <c r="G112" s="60"/>
      <c r="H112" s="60"/>
      <c r="I112" s="60"/>
      <c r="J112" s="60"/>
      <c r="K112" s="61"/>
    </row>
    <row r="113" spans="4:11" x14ac:dyDescent="0.25">
      <c r="D113" s="60"/>
      <c r="E113" s="60"/>
      <c r="F113" s="60"/>
      <c r="G113" s="60"/>
      <c r="H113" s="60"/>
      <c r="I113" s="60"/>
      <c r="J113" s="60"/>
      <c r="K113" s="61"/>
    </row>
    <row r="114" spans="4:11" x14ac:dyDescent="0.25">
      <c r="D114" s="60"/>
      <c r="E114" s="60"/>
      <c r="F114" s="60"/>
      <c r="G114" s="60"/>
      <c r="H114" s="60"/>
      <c r="I114" s="60"/>
      <c r="J114" s="60"/>
      <c r="K114" s="61"/>
    </row>
    <row r="115" spans="4:11" x14ac:dyDescent="0.25">
      <c r="D115" s="60"/>
      <c r="E115" s="60"/>
      <c r="F115" s="60"/>
      <c r="G115" s="60"/>
      <c r="H115" s="60"/>
      <c r="I115" s="60"/>
      <c r="J115" s="60"/>
      <c r="K115" s="61"/>
    </row>
    <row r="116" spans="4:11" x14ac:dyDescent="0.25">
      <c r="D116" s="60"/>
      <c r="E116" s="60"/>
      <c r="F116" s="60"/>
      <c r="G116" s="60"/>
      <c r="H116" s="60"/>
      <c r="I116" s="60"/>
      <c r="J116" s="60"/>
      <c r="K116" s="61"/>
    </row>
    <row r="117" spans="4:11" x14ac:dyDescent="0.25">
      <c r="D117" s="60"/>
      <c r="E117" s="60"/>
      <c r="F117" s="60"/>
      <c r="G117" s="60"/>
      <c r="H117" s="60"/>
      <c r="I117" s="60"/>
      <c r="J117" s="60"/>
      <c r="K117" s="61"/>
    </row>
    <row r="118" spans="4:11" x14ac:dyDescent="0.25">
      <c r="D118" s="60"/>
      <c r="E118" s="60"/>
      <c r="F118" s="60"/>
      <c r="G118" s="60"/>
      <c r="H118" s="60"/>
      <c r="I118" s="60"/>
      <c r="J118" s="60"/>
      <c r="K118" s="61"/>
    </row>
    <row r="119" spans="4:11" x14ac:dyDescent="0.25">
      <c r="D119" s="60"/>
      <c r="E119" s="60"/>
      <c r="F119" s="60"/>
      <c r="G119" s="60"/>
      <c r="H119" s="60"/>
      <c r="I119" s="60"/>
      <c r="J119" s="60"/>
      <c r="K119" s="61"/>
    </row>
    <row r="120" spans="4:11" x14ac:dyDescent="0.25">
      <c r="D120" s="60"/>
      <c r="E120" s="60"/>
      <c r="F120" s="60"/>
      <c r="G120" s="60"/>
      <c r="H120" s="60"/>
      <c r="I120" s="60"/>
      <c r="J120" s="60"/>
      <c r="K120" s="61"/>
    </row>
    <row r="121" spans="4:11" x14ac:dyDescent="0.25">
      <c r="D121" s="60"/>
      <c r="E121" s="60"/>
      <c r="F121" s="60"/>
      <c r="G121" s="60"/>
      <c r="H121" s="60"/>
      <c r="I121" s="60"/>
      <c r="J121" s="60"/>
      <c r="K121" s="61"/>
    </row>
    <row r="122" spans="4:11" x14ac:dyDescent="0.25">
      <c r="D122" s="60"/>
      <c r="E122" s="60"/>
      <c r="F122" s="60"/>
      <c r="G122" s="60"/>
      <c r="H122" s="60"/>
      <c r="I122" s="60"/>
      <c r="J122" s="60"/>
      <c r="K122" s="61"/>
    </row>
    <row r="123" spans="4:11" x14ac:dyDescent="0.25">
      <c r="D123" s="60"/>
      <c r="E123" s="60"/>
      <c r="F123" s="60"/>
      <c r="G123" s="60"/>
      <c r="H123" s="60"/>
      <c r="I123" s="60"/>
      <c r="J123" s="60"/>
      <c r="K123" s="61"/>
    </row>
    <row r="124" spans="4:11" x14ac:dyDescent="0.25">
      <c r="D124" s="60"/>
      <c r="E124" s="60"/>
      <c r="F124" s="60"/>
      <c r="G124" s="60"/>
      <c r="H124" s="60"/>
      <c r="I124" s="60"/>
      <c r="J124" s="60"/>
      <c r="K124" s="61"/>
    </row>
    <row r="125" spans="4:11" x14ac:dyDescent="0.25">
      <c r="D125" s="60"/>
      <c r="E125" s="60"/>
      <c r="F125" s="60"/>
      <c r="G125" s="60"/>
      <c r="H125" s="60"/>
      <c r="I125" s="60"/>
      <c r="J125" s="60"/>
      <c r="K125" s="61"/>
    </row>
    <row r="126" spans="4:11" x14ac:dyDescent="0.25">
      <c r="D126" s="60"/>
      <c r="E126" s="60"/>
      <c r="F126" s="60"/>
      <c r="G126" s="60"/>
      <c r="H126" s="60"/>
      <c r="I126" s="60"/>
      <c r="J126" s="60"/>
      <c r="K126" s="61"/>
    </row>
    <row r="127" spans="4:11" x14ac:dyDescent="0.25">
      <c r="D127" s="60"/>
      <c r="E127" s="60"/>
      <c r="F127" s="60"/>
      <c r="G127" s="60"/>
      <c r="H127" s="60"/>
      <c r="I127" s="60"/>
      <c r="J127" s="60"/>
      <c r="K127" s="61"/>
    </row>
    <row r="128" spans="4:11" x14ac:dyDescent="0.25">
      <c r="D128" s="60"/>
      <c r="E128" s="60"/>
      <c r="F128" s="60"/>
      <c r="G128" s="60"/>
      <c r="H128" s="60"/>
      <c r="I128" s="60"/>
      <c r="J128" s="60"/>
      <c r="K128" s="61"/>
    </row>
    <row r="129" spans="4:11" x14ac:dyDescent="0.25">
      <c r="D129" s="60"/>
      <c r="E129" s="60"/>
      <c r="F129" s="60"/>
      <c r="G129" s="60"/>
      <c r="H129" s="60"/>
      <c r="I129" s="60"/>
      <c r="J129" s="60"/>
      <c r="K129" s="61"/>
    </row>
    <row r="130" spans="4:11" x14ac:dyDescent="0.25">
      <c r="D130" s="60"/>
      <c r="E130" s="60"/>
      <c r="F130" s="60"/>
      <c r="G130" s="60"/>
      <c r="H130" s="60"/>
      <c r="I130" s="60"/>
      <c r="J130" s="60"/>
      <c r="K130" s="61"/>
    </row>
    <row r="131" spans="4:11" x14ac:dyDescent="0.25">
      <c r="D131" s="60"/>
      <c r="E131" s="60"/>
      <c r="F131" s="60"/>
      <c r="G131" s="60"/>
      <c r="H131" s="60"/>
      <c r="I131" s="60"/>
      <c r="J131" s="60"/>
      <c r="K131" s="61"/>
    </row>
    <row r="132" spans="4:11" x14ac:dyDescent="0.25">
      <c r="D132" s="60"/>
      <c r="E132" s="60"/>
      <c r="F132" s="60"/>
      <c r="G132" s="60"/>
      <c r="H132" s="60"/>
      <c r="I132" s="60"/>
      <c r="J132" s="60"/>
      <c r="K132" s="61"/>
    </row>
    <row r="133" spans="4:11" x14ac:dyDescent="0.25">
      <c r="D133" s="60"/>
      <c r="E133" s="60"/>
      <c r="F133" s="60"/>
      <c r="G133" s="60"/>
      <c r="H133" s="60"/>
      <c r="I133" s="60"/>
      <c r="J133" s="60"/>
      <c r="K133" s="61"/>
    </row>
    <row r="134" spans="4:11" x14ac:dyDescent="0.25">
      <c r="D134" s="60"/>
      <c r="E134" s="60"/>
      <c r="F134" s="60"/>
      <c r="G134" s="60"/>
      <c r="H134" s="60"/>
      <c r="I134" s="60"/>
      <c r="J134" s="60"/>
      <c r="K134" s="61"/>
    </row>
    <row r="135" spans="4:11" x14ac:dyDescent="0.25">
      <c r="D135" s="60"/>
      <c r="E135" s="60"/>
      <c r="F135" s="60"/>
      <c r="G135" s="60"/>
      <c r="H135" s="60"/>
      <c r="I135" s="60"/>
      <c r="J135" s="60"/>
      <c r="K135" s="61"/>
    </row>
    <row r="136" spans="4:11" x14ac:dyDescent="0.25">
      <c r="D136" s="60"/>
      <c r="E136" s="60"/>
      <c r="F136" s="60"/>
      <c r="G136" s="60"/>
      <c r="H136" s="60"/>
      <c r="I136" s="60"/>
      <c r="J136" s="60"/>
      <c r="K136" s="61"/>
    </row>
    <row r="137" spans="4:11" x14ac:dyDescent="0.25">
      <c r="D137" s="60"/>
      <c r="E137" s="60"/>
      <c r="F137" s="60"/>
      <c r="G137" s="60"/>
      <c r="H137" s="60"/>
      <c r="I137" s="60"/>
      <c r="J137" s="60"/>
      <c r="K137" s="61"/>
    </row>
    <row r="138" spans="4:11" x14ac:dyDescent="0.25">
      <c r="D138" s="60"/>
      <c r="E138" s="60"/>
      <c r="F138" s="60"/>
      <c r="G138" s="60"/>
      <c r="H138" s="60"/>
      <c r="I138" s="60"/>
      <c r="J138" s="60"/>
      <c r="K138" s="61"/>
    </row>
    <row r="139" spans="4:11" x14ac:dyDescent="0.25">
      <c r="D139" s="60"/>
      <c r="E139" s="60"/>
      <c r="F139" s="60"/>
      <c r="G139" s="60"/>
      <c r="H139" s="60"/>
      <c r="I139" s="60"/>
      <c r="J139" s="60"/>
      <c r="K139" s="61"/>
    </row>
    <row r="140" spans="4:11" x14ac:dyDescent="0.25">
      <c r="D140" s="60"/>
      <c r="E140" s="60"/>
      <c r="F140" s="60"/>
      <c r="G140" s="60"/>
      <c r="H140" s="60"/>
      <c r="I140" s="60"/>
      <c r="J140" s="60"/>
      <c r="K140" s="61"/>
    </row>
    <row r="141" spans="4:11" x14ac:dyDescent="0.25">
      <c r="D141" s="60"/>
      <c r="E141" s="60"/>
      <c r="F141" s="60"/>
      <c r="G141" s="60"/>
      <c r="H141" s="60"/>
      <c r="I141" s="60"/>
      <c r="J141" s="60"/>
      <c r="K141" s="61"/>
    </row>
    <row r="142" spans="4:11" x14ac:dyDescent="0.25">
      <c r="D142" s="60"/>
      <c r="E142" s="60"/>
      <c r="F142" s="60"/>
      <c r="G142" s="60"/>
      <c r="H142" s="60"/>
      <c r="I142" s="60"/>
      <c r="J142" s="60"/>
      <c r="K142" s="61"/>
    </row>
    <row r="143" spans="4:11" x14ac:dyDescent="0.25">
      <c r="D143" s="60"/>
      <c r="E143" s="60"/>
      <c r="F143" s="60"/>
      <c r="G143" s="60"/>
      <c r="H143" s="60"/>
      <c r="I143" s="60"/>
      <c r="J143" s="60"/>
      <c r="K143" s="61"/>
    </row>
    <row r="144" spans="4:11" x14ac:dyDescent="0.25">
      <c r="D144" s="60"/>
      <c r="E144" s="60"/>
      <c r="F144" s="60"/>
      <c r="G144" s="60"/>
      <c r="H144" s="60"/>
      <c r="I144" s="60"/>
      <c r="J144" s="60"/>
      <c r="K144" s="61"/>
    </row>
  </sheetData>
  <sheetProtection algorithmName="SHA-512" hashValue="7Jxnx4B6m/6IH6M61gOeaootmZeZ/tw3QP08s56kA4JhsNBpDjxSq1ieMl7bR3XgkT53QC+1Lv4LZDalXbFndQ==" saltValue="AfKB1eAiwKteJluanBoHCA==" spinCount="100000" sheet="1" objects="1" scenarios="1" selectLockedCells="1"/>
  <mergeCells count="19">
    <mergeCell ref="D56:J70"/>
    <mergeCell ref="H37:I37"/>
    <mergeCell ref="H38:I38"/>
    <mergeCell ref="H39:I39"/>
    <mergeCell ref="H40:I40"/>
    <mergeCell ref="F37:G37"/>
    <mergeCell ref="F38:G38"/>
    <mergeCell ref="F39:G39"/>
    <mergeCell ref="F40:G40"/>
    <mergeCell ref="D35:K35"/>
    <mergeCell ref="J37:K37"/>
    <mergeCell ref="D3:J3"/>
    <mergeCell ref="D31:K31"/>
    <mergeCell ref="D30:K30"/>
    <mergeCell ref="D32:K32"/>
    <mergeCell ref="D34:K34"/>
    <mergeCell ref="D33:K33"/>
    <mergeCell ref="G5:I5"/>
    <mergeCell ref="G15:I15"/>
  </mergeCells>
  <phoneticPr fontId="1" type="noConversion"/>
  <conditionalFormatting sqref="G15 G5">
    <cfRule type="cellIs" dxfId="11" priority="38" operator="equal">
      <formula>"Accredited"</formula>
    </cfRule>
  </conditionalFormatting>
  <conditionalFormatting sqref="D5 D15">
    <cfRule type="expression" dxfId="10" priority="37">
      <formula>IF(AR.ApplicationRole&lt;&gt;AR.Assessor.Type,TRUE,FALSE)</formula>
    </cfRule>
  </conditionalFormatting>
  <conditionalFormatting sqref="D3">
    <cfRule type="containsText" dxfId="9" priority="36" operator="containsText" text="FORM INCOMPLETE">
      <formula>NOT(ISERROR(SEARCH("FORM INCOMPLETE",D3)))</formula>
    </cfRule>
  </conditionalFormatting>
  <conditionalFormatting sqref="K15 K16">
    <cfRule type="notContainsBlanks" dxfId="8" priority="31">
      <formula>LEN(TRIM(K15))&gt;0</formula>
    </cfRule>
  </conditionalFormatting>
  <conditionalFormatting sqref="D18 D22 E22 D23 E23 D30 D32 D34 E37 E38 E39 E40 D49 H49">
    <cfRule type="containsText" dxfId="7" priority="15" operator="containsText" text="import log">
      <formula>NOT(ISERROR(SEARCH("import log",D18)))</formula>
    </cfRule>
  </conditionalFormatting>
  <conditionalFormatting sqref="D30:K31">
    <cfRule type="expression" dxfId="6" priority="16">
      <formula>IF($D$30=$D$31,FALSE,TRUE)</formula>
    </cfRule>
  </conditionalFormatting>
  <conditionalFormatting sqref="D32:K33">
    <cfRule type="expression" dxfId="5" priority="17">
      <formula>IF($D$32=$D$33,FALSE,TRUE)</formula>
    </cfRule>
  </conditionalFormatting>
  <conditionalFormatting sqref="D34:K35">
    <cfRule type="expression" dxfId="4" priority="18">
      <formula>IF($D$34=$D$35,FALSE,TRUE)</formula>
    </cfRule>
  </conditionalFormatting>
  <conditionalFormatting sqref="G22:G23">
    <cfRule type="containsText" dxfId="3" priority="13" operator="containsText" text="Renewal">
      <formula>NOT(ISERROR(SEARCH("Renewal",G22)))</formula>
    </cfRule>
    <cfRule type="containsText" dxfId="2" priority="14" operator="containsText" text="Expired">
      <formula>NOT(ISERROR(SEARCH("Expired",G22)))</formula>
    </cfRule>
  </conditionalFormatting>
  <conditionalFormatting sqref="G7:G8 L37">
    <cfRule type="cellIs" dxfId="1" priority="2" operator="equal">
      <formula>"Invalid"</formula>
    </cfRule>
  </conditionalFormatting>
  <conditionalFormatting sqref="J37">
    <cfRule type="expression" dxfId="0" priority="1">
      <formula>IF(L37&lt;&gt;"OK",TRUE,FALSE)</formula>
    </cfRule>
  </conditionalFormatting>
  <dataValidations count="6">
    <dataValidation type="list" allowBlank="1" showInputMessage="1" showErrorMessage="1" sqref="E41" xr:uid="{00000000-0002-0000-0200-000000000000}">
      <formula1>"Compliant,Non-Compliant,TBC"</formula1>
    </dataValidation>
    <dataValidation type="list" allowBlank="1" showInputMessage="1" showErrorMessage="1" sqref="D37" xr:uid="{00000000-0002-0000-0200-000001000000}">
      <formula1>"Foundation,Advanced,Non-Compliant,Waived"</formula1>
    </dataValidation>
    <dataValidation type="list" allowBlank="1" showInputMessage="1" showErrorMessage="1" sqref="D54 H54" xr:uid="{00000000-0002-0000-0200-000002000000}">
      <formula1>"Request Pending,Request Declined,Satisfactory,Unsatisfactory,Waived"</formula1>
    </dataValidation>
    <dataValidation type="list" allowBlank="1" showInputMessage="1" showErrorMessage="1" sqref="D40" xr:uid="{00000000-0002-0000-0200-000003000000}">
      <formula1>"TMMi,SCAMPI,Not Applicable,Non-Compliant,Waived"</formula1>
    </dataValidation>
    <dataValidation type="list" allowBlank="1" showInputMessage="1" showErrorMessage="1" sqref="D38" xr:uid="{00000000-0002-0000-0200-000004000000}">
      <formula1>"Compliant,Non-Compliant,Waived"</formula1>
    </dataValidation>
    <dataValidation type="list" allowBlank="1" showInputMessage="1" showErrorMessage="1" sqref="D39" xr:uid="{00000000-0002-0000-0200-000005000000}">
      <formula1>"TMMi,SCAMPI,Non-Compliant,Waived"</formula1>
    </dataValidation>
  </dataValidations>
  <hyperlinks>
    <hyperlink ref="K1" r:id="rId1" xr:uid="{00000000-0004-0000-0200-000000000000}"/>
  </hyperlinks>
  <pageMargins left="0.75" right="0.75" top="1" bottom="1" header="0.5" footer="0.5"/>
  <pageSetup paperSize="9" orientation="portrait" horizontalDpi="1200" verticalDpi="1200"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DataExport">
                <anchor moveWithCells="1" sizeWithCells="1">
                  <from>
                    <xdr:col>10</xdr:col>
                    <xdr:colOff>0</xdr:colOff>
                    <xdr:row>4</xdr:row>
                    <xdr:rowOff>15240</xdr:rowOff>
                  </from>
                  <to>
                    <xdr:col>11</xdr:col>
                    <xdr:colOff>0</xdr:colOff>
                    <xdr:row>6</xdr:row>
                    <xdr:rowOff>0</xdr:rowOff>
                  </to>
                </anchor>
              </controlPr>
            </control>
          </mc:Choice>
        </mc:AlternateContent>
        <mc:AlternateContent xmlns:mc="http://schemas.openxmlformats.org/markup-compatibility/2006">
          <mc:Choice Requires="x14">
            <control shapeId="3074" r:id="rId6" name="Button 2">
              <controlPr defaultSize="0" print="0" autoFill="0" autoPict="0" macro="[0]!DataImportLog">
                <anchor moveWithCells="1" sizeWithCells="1">
                  <from>
                    <xdr:col>10</xdr:col>
                    <xdr:colOff>0</xdr:colOff>
                    <xdr:row>6</xdr:row>
                    <xdr:rowOff>15240</xdr:rowOff>
                  </from>
                  <to>
                    <xdr:col>11</xdr:col>
                    <xdr:colOff>0</xdr:colOff>
                    <xdr:row>8</xdr:row>
                    <xdr:rowOff>0</xdr:rowOff>
                  </to>
                </anchor>
              </controlPr>
            </control>
          </mc:Choice>
        </mc:AlternateContent>
        <mc:AlternateContent xmlns:mc="http://schemas.openxmlformats.org/markup-compatibility/2006">
          <mc:Choice Requires="x14">
            <control shapeId="3077" r:id="rId7" name="Button 5">
              <controlPr defaultSize="0" print="0" autoFill="0" autoPict="0" macro="[0]!WorkbookProtect">
                <anchor moveWithCells="1" sizeWithCells="1">
                  <from>
                    <xdr:col>10</xdr:col>
                    <xdr:colOff>0</xdr:colOff>
                    <xdr:row>9</xdr:row>
                    <xdr:rowOff>167640</xdr:rowOff>
                  </from>
                  <to>
                    <xdr:col>11</xdr:col>
                    <xdr:colOff>0</xdr:colOff>
                    <xdr:row>11</xdr:row>
                    <xdr:rowOff>152400</xdr:rowOff>
                  </to>
                </anchor>
              </controlPr>
            </control>
          </mc:Choice>
        </mc:AlternateContent>
        <mc:AlternateContent xmlns:mc="http://schemas.openxmlformats.org/markup-compatibility/2006">
          <mc:Choice Requires="x14">
            <control shapeId="3079" r:id="rId8" name="Button 7">
              <controlPr defaultSize="0" print="0" autoFill="0" autoPict="0" macro="[0]!DataImportAssessor">
                <anchor moveWithCells="1" sizeWithCells="1">
                  <from>
                    <xdr:col>10</xdr:col>
                    <xdr:colOff>0</xdr:colOff>
                    <xdr:row>8</xdr:row>
                    <xdr:rowOff>15240</xdr:rowOff>
                  </from>
                  <to>
                    <xdr:col>11</xdr:col>
                    <xdr:colOff>0</xdr:colOff>
                    <xdr:row>10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D618"/>
  <sheetViews>
    <sheetView topLeftCell="A184" workbookViewId="0">
      <selection activeCell="A249" sqref="A249"/>
    </sheetView>
  </sheetViews>
  <sheetFormatPr defaultColWidth="8.77734375" defaultRowHeight="10.199999999999999" x14ac:dyDescent="0.2"/>
  <cols>
    <col min="1" max="1" width="36.21875" style="40" bestFit="1" customWidth="1"/>
    <col min="2" max="2" width="4.77734375" style="40" customWidth="1"/>
    <col min="3" max="3" width="7.44140625" style="40" bestFit="1" customWidth="1"/>
    <col min="4" max="4" width="4.77734375" style="38" customWidth="1"/>
    <col min="5" max="16384" width="8.77734375" style="41"/>
  </cols>
  <sheetData>
    <row r="1" spans="1:4" x14ac:dyDescent="0.2">
      <c r="A1" s="39" t="s">
        <v>79</v>
      </c>
      <c r="D1" s="41"/>
    </row>
    <row r="2" spans="1:4" x14ac:dyDescent="0.2">
      <c r="A2" s="42" t="s">
        <v>18</v>
      </c>
      <c r="B2" s="43" t="s">
        <v>80</v>
      </c>
      <c r="C2" s="43" t="s">
        <v>81</v>
      </c>
      <c r="D2" s="41"/>
    </row>
    <row r="3" spans="1:4" x14ac:dyDescent="0.2">
      <c r="A3" s="41" t="s">
        <v>82</v>
      </c>
      <c r="B3" s="41" t="s">
        <v>83</v>
      </c>
      <c r="C3" s="41" t="s">
        <v>84</v>
      </c>
      <c r="D3" s="41"/>
    </row>
    <row r="4" spans="1:4" x14ac:dyDescent="0.2">
      <c r="A4" s="41" t="s">
        <v>85</v>
      </c>
      <c r="B4" s="41" t="s">
        <v>86</v>
      </c>
      <c r="C4" s="41" t="s">
        <v>87</v>
      </c>
      <c r="D4" s="41"/>
    </row>
    <row r="5" spans="1:4" x14ac:dyDescent="0.2">
      <c r="A5" s="41" t="s">
        <v>88</v>
      </c>
      <c r="B5" s="41" t="s">
        <v>89</v>
      </c>
      <c r="C5" s="41" t="s">
        <v>90</v>
      </c>
      <c r="D5" s="41"/>
    </row>
    <row r="6" spans="1:4" x14ac:dyDescent="0.2">
      <c r="A6" s="41" t="s">
        <v>91</v>
      </c>
      <c r="B6" s="41" t="s">
        <v>92</v>
      </c>
      <c r="C6" s="41" t="s">
        <v>93</v>
      </c>
      <c r="D6" s="41"/>
    </row>
    <row r="7" spans="1:4" x14ac:dyDescent="0.2">
      <c r="A7" s="41" t="s">
        <v>94</v>
      </c>
      <c r="B7" s="41" t="s">
        <v>95</v>
      </c>
      <c r="C7" s="41" t="s">
        <v>96</v>
      </c>
      <c r="D7" s="41"/>
    </row>
    <row r="8" spans="1:4" x14ac:dyDescent="0.2">
      <c r="A8" s="41" t="s">
        <v>97</v>
      </c>
      <c r="B8" s="41" t="s">
        <v>98</v>
      </c>
      <c r="C8" s="41" t="s">
        <v>99</v>
      </c>
      <c r="D8" s="41"/>
    </row>
    <row r="9" spans="1:4" x14ac:dyDescent="0.2">
      <c r="A9" s="41" t="s">
        <v>100</v>
      </c>
      <c r="B9" s="41" t="s">
        <v>101</v>
      </c>
      <c r="C9" s="41" t="s">
        <v>102</v>
      </c>
      <c r="D9" s="41"/>
    </row>
    <row r="10" spans="1:4" x14ac:dyDescent="0.2">
      <c r="A10" s="41" t="s">
        <v>103</v>
      </c>
      <c r="B10" s="41" t="s">
        <v>104</v>
      </c>
      <c r="C10" s="41" t="s">
        <v>105</v>
      </c>
      <c r="D10" s="41"/>
    </row>
    <row r="11" spans="1:4" x14ac:dyDescent="0.2">
      <c r="A11" s="41" t="s">
        <v>106</v>
      </c>
      <c r="B11" s="41" t="s">
        <v>107</v>
      </c>
      <c r="C11" s="41" t="s">
        <v>87</v>
      </c>
      <c r="D11" s="41"/>
    </row>
    <row r="12" spans="1:4" x14ac:dyDescent="0.2">
      <c r="A12" s="41" t="s">
        <v>108</v>
      </c>
      <c r="B12" s="41" t="s">
        <v>109</v>
      </c>
      <c r="C12" s="41" t="s">
        <v>110</v>
      </c>
      <c r="D12" s="41"/>
    </row>
    <row r="13" spans="1:4" x14ac:dyDescent="0.2">
      <c r="A13" s="41" t="s">
        <v>111</v>
      </c>
      <c r="B13" s="41" t="s">
        <v>112</v>
      </c>
      <c r="C13" s="41" t="s">
        <v>113</v>
      </c>
      <c r="D13" s="41"/>
    </row>
    <row r="14" spans="1:4" x14ac:dyDescent="0.2">
      <c r="A14" s="41" t="s">
        <v>114</v>
      </c>
      <c r="B14" s="41" t="s">
        <v>115</v>
      </c>
      <c r="C14" s="41" t="s">
        <v>116</v>
      </c>
      <c r="D14" s="41"/>
    </row>
    <row r="15" spans="1:4" x14ac:dyDescent="0.2">
      <c r="A15" s="41" t="s">
        <v>117</v>
      </c>
      <c r="B15" s="41" t="s">
        <v>118</v>
      </c>
      <c r="C15" s="41" t="s">
        <v>119</v>
      </c>
      <c r="D15" s="41"/>
    </row>
    <row r="16" spans="1:4" x14ac:dyDescent="0.2">
      <c r="A16" s="41" t="s">
        <v>120</v>
      </c>
      <c r="B16" s="41" t="s">
        <v>121</v>
      </c>
      <c r="C16" s="41" t="s">
        <v>122</v>
      </c>
      <c r="D16" s="41"/>
    </row>
    <row r="17" spans="1:4" x14ac:dyDescent="0.2">
      <c r="A17" s="41" t="s">
        <v>123</v>
      </c>
      <c r="B17" s="41" t="s">
        <v>124</v>
      </c>
      <c r="C17" s="41" t="s">
        <v>125</v>
      </c>
      <c r="D17" s="41"/>
    </row>
    <row r="18" spans="1:4" x14ac:dyDescent="0.2">
      <c r="A18" s="41" t="s">
        <v>126</v>
      </c>
      <c r="B18" s="41" t="s">
        <v>127</v>
      </c>
      <c r="C18" s="41" t="s">
        <v>128</v>
      </c>
      <c r="D18" s="41"/>
    </row>
    <row r="19" spans="1:4" x14ac:dyDescent="0.2">
      <c r="A19" s="41" t="s">
        <v>129</v>
      </c>
      <c r="B19" s="41" t="s">
        <v>130</v>
      </c>
      <c r="C19" s="41" t="s">
        <v>131</v>
      </c>
      <c r="D19" s="41"/>
    </row>
    <row r="20" spans="1:4" x14ac:dyDescent="0.2">
      <c r="A20" s="41" t="s">
        <v>132</v>
      </c>
      <c r="B20" s="41" t="s">
        <v>133</v>
      </c>
      <c r="C20" s="41" t="s">
        <v>134</v>
      </c>
      <c r="D20" s="41"/>
    </row>
    <row r="21" spans="1:4" x14ac:dyDescent="0.2">
      <c r="A21" s="41" t="s">
        <v>135</v>
      </c>
      <c r="B21" s="41" t="s">
        <v>136</v>
      </c>
      <c r="C21" s="41" t="s">
        <v>137</v>
      </c>
      <c r="D21" s="41"/>
    </row>
    <row r="22" spans="1:4" x14ac:dyDescent="0.2">
      <c r="A22" s="41" t="s">
        <v>138</v>
      </c>
      <c r="B22" s="41" t="s">
        <v>139</v>
      </c>
      <c r="C22" s="41" t="s">
        <v>140</v>
      </c>
      <c r="D22" s="41"/>
    </row>
    <row r="23" spans="1:4" x14ac:dyDescent="0.2">
      <c r="A23" s="41" t="s">
        <v>141</v>
      </c>
      <c r="B23" s="41" t="s">
        <v>142</v>
      </c>
      <c r="C23" s="41" t="s">
        <v>143</v>
      </c>
      <c r="D23" s="41"/>
    </row>
    <row r="24" spans="1:4" x14ac:dyDescent="0.2">
      <c r="A24" s="41" t="s">
        <v>144</v>
      </c>
      <c r="B24" s="41" t="s">
        <v>145</v>
      </c>
      <c r="C24" s="41" t="s">
        <v>146</v>
      </c>
      <c r="D24" s="41"/>
    </row>
    <row r="25" spans="1:4" x14ac:dyDescent="0.2">
      <c r="A25" s="41" t="s">
        <v>147</v>
      </c>
      <c r="B25" s="41" t="s">
        <v>148</v>
      </c>
      <c r="C25" s="41" t="s">
        <v>149</v>
      </c>
      <c r="D25" s="41"/>
    </row>
    <row r="26" spans="1:4" x14ac:dyDescent="0.2">
      <c r="A26" s="41" t="s">
        <v>151</v>
      </c>
      <c r="B26" s="41" t="s">
        <v>152</v>
      </c>
      <c r="C26" s="41" t="s">
        <v>153</v>
      </c>
      <c r="D26" s="41"/>
    </row>
    <row r="27" spans="1:4" x14ac:dyDescent="0.2">
      <c r="A27" s="41" t="s">
        <v>154</v>
      </c>
      <c r="B27" s="41" t="s">
        <v>155</v>
      </c>
      <c r="C27" s="41" t="s">
        <v>156</v>
      </c>
      <c r="D27" s="41"/>
    </row>
    <row r="28" spans="1:4" x14ac:dyDescent="0.2">
      <c r="A28" s="41" t="s">
        <v>157</v>
      </c>
      <c r="B28" s="41" t="s">
        <v>150</v>
      </c>
      <c r="C28" s="41" t="s">
        <v>158</v>
      </c>
      <c r="D28" s="41"/>
    </row>
    <row r="29" spans="1:4" x14ac:dyDescent="0.2">
      <c r="A29" s="41" t="s">
        <v>159</v>
      </c>
      <c r="B29" s="41" t="s">
        <v>160</v>
      </c>
      <c r="C29" s="41" t="s">
        <v>161</v>
      </c>
      <c r="D29" s="41"/>
    </row>
    <row r="30" spans="1:4" x14ac:dyDescent="0.2">
      <c r="A30" s="41" t="s">
        <v>162</v>
      </c>
      <c r="B30" s="41" t="s">
        <v>163</v>
      </c>
      <c r="C30" s="41" t="s">
        <v>164</v>
      </c>
      <c r="D30" s="41"/>
    </row>
    <row r="31" spans="1:4" x14ac:dyDescent="0.2">
      <c r="A31" s="41" t="s">
        <v>165</v>
      </c>
      <c r="B31" s="41" t="s">
        <v>166</v>
      </c>
      <c r="C31" s="41" t="s">
        <v>167</v>
      </c>
      <c r="D31" s="41"/>
    </row>
    <row r="32" spans="1:4" x14ac:dyDescent="0.2">
      <c r="A32" s="41" t="s">
        <v>168</v>
      </c>
      <c r="B32" s="41" t="s">
        <v>169</v>
      </c>
      <c r="C32" s="41" t="s">
        <v>87</v>
      </c>
      <c r="D32" s="41"/>
    </row>
    <row r="33" spans="1:4" x14ac:dyDescent="0.2">
      <c r="A33" s="41" t="s">
        <v>170</v>
      </c>
      <c r="B33" s="41" t="s">
        <v>171</v>
      </c>
      <c r="C33" s="41" t="s">
        <v>172</v>
      </c>
      <c r="D33" s="41"/>
    </row>
    <row r="34" spans="1:4" x14ac:dyDescent="0.2">
      <c r="A34" s="41" t="s">
        <v>173</v>
      </c>
      <c r="B34" s="41" t="s">
        <v>174</v>
      </c>
      <c r="C34" s="41" t="s">
        <v>87</v>
      </c>
      <c r="D34" s="41"/>
    </row>
    <row r="35" spans="1:4" x14ac:dyDescent="0.2">
      <c r="A35" s="41" t="s">
        <v>175</v>
      </c>
      <c r="B35" s="41" t="s">
        <v>176</v>
      </c>
      <c r="C35" s="41" t="s">
        <v>177</v>
      </c>
      <c r="D35" s="41"/>
    </row>
    <row r="36" spans="1:4" x14ac:dyDescent="0.2">
      <c r="A36" s="41" t="s">
        <v>178</v>
      </c>
      <c r="B36" s="41" t="s">
        <v>179</v>
      </c>
      <c r="C36" s="41" t="s">
        <v>180</v>
      </c>
      <c r="D36" s="41"/>
    </row>
    <row r="37" spans="1:4" x14ac:dyDescent="0.2">
      <c r="A37" s="41" t="s">
        <v>181</v>
      </c>
      <c r="B37" s="41" t="s">
        <v>182</v>
      </c>
      <c r="C37" s="41" t="s">
        <v>183</v>
      </c>
      <c r="D37" s="41"/>
    </row>
    <row r="38" spans="1:4" x14ac:dyDescent="0.2">
      <c r="A38" s="41" t="s">
        <v>184</v>
      </c>
      <c r="B38" s="41" t="s">
        <v>185</v>
      </c>
      <c r="C38" s="41" t="s">
        <v>186</v>
      </c>
      <c r="D38" s="41"/>
    </row>
    <row r="39" spans="1:4" x14ac:dyDescent="0.2">
      <c r="A39" s="41" t="s">
        <v>187</v>
      </c>
      <c r="B39" s="41" t="s">
        <v>188</v>
      </c>
      <c r="C39" s="41" t="s">
        <v>189</v>
      </c>
      <c r="D39" s="41"/>
    </row>
    <row r="40" spans="1:4" x14ac:dyDescent="0.2">
      <c r="A40" s="41" t="s">
        <v>190</v>
      </c>
      <c r="B40" s="41" t="s">
        <v>191</v>
      </c>
      <c r="C40" s="41" t="s">
        <v>192</v>
      </c>
      <c r="D40" s="41"/>
    </row>
    <row r="41" spans="1:4" x14ac:dyDescent="0.2">
      <c r="A41" s="41" t="s">
        <v>193</v>
      </c>
      <c r="B41" s="41" t="s">
        <v>194</v>
      </c>
      <c r="C41" s="41" t="s">
        <v>195</v>
      </c>
      <c r="D41" s="41"/>
    </row>
    <row r="42" spans="1:4" x14ac:dyDescent="0.2">
      <c r="A42" s="41" t="s">
        <v>196</v>
      </c>
      <c r="B42" s="41" t="s">
        <v>197</v>
      </c>
      <c r="C42" s="41" t="s">
        <v>198</v>
      </c>
      <c r="D42" s="41"/>
    </row>
    <row r="43" spans="1:4" x14ac:dyDescent="0.2">
      <c r="A43" s="41" t="s">
        <v>199</v>
      </c>
      <c r="B43" s="41" t="s">
        <v>200</v>
      </c>
      <c r="C43" s="41" t="s">
        <v>201</v>
      </c>
      <c r="D43" s="41"/>
    </row>
    <row r="44" spans="1:4" x14ac:dyDescent="0.2">
      <c r="A44" s="41" t="s">
        <v>202</v>
      </c>
      <c r="B44" s="41" t="s">
        <v>203</v>
      </c>
      <c r="C44" s="41" t="s">
        <v>204</v>
      </c>
      <c r="D44" s="41"/>
    </row>
    <row r="45" spans="1:4" x14ac:dyDescent="0.2">
      <c r="A45" s="41" t="s">
        <v>205</v>
      </c>
      <c r="B45" s="41" t="s">
        <v>206</v>
      </c>
      <c r="C45" s="41" t="s">
        <v>207</v>
      </c>
      <c r="D45" s="41"/>
    </row>
    <row r="46" spans="1:4" x14ac:dyDescent="0.2">
      <c r="A46" s="41" t="s">
        <v>208</v>
      </c>
      <c r="B46" s="41" t="s">
        <v>209</v>
      </c>
      <c r="C46" s="41" t="s">
        <v>210</v>
      </c>
      <c r="D46" s="41"/>
    </row>
    <row r="47" spans="1:4" x14ac:dyDescent="0.2">
      <c r="A47" s="41" t="s">
        <v>211</v>
      </c>
      <c r="B47" s="41" t="s">
        <v>212</v>
      </c>
      <c r="C47" s="41" t="s">
        <v>213</v>
      </c>
      <c r="D47" s="41"/>
    </row>
    <row r="48" spans="1:4" x14ac:dyDescent="0.2">
      <c r="A48" s="41" t="s">
        <v>214</v>
      </c>
      <c r="B48" s="41" t="s">
        <v>215</v>
      </c>
      <c r="C48" s="41" t="s">
        <v>122</v>
      </c>
      <c r="D48" s="41"/>
    </row>
    <row r="49" spans="1:4" x14ac:dyDescent="0.2">
      <c r="A49" s="41" t="s">
        <v>216</v>
      </c>
      <c r="B49" s="41" t="s">
        <v>217</v>
      </c>
      <c r="C49" s="41" t="s">
        <v>122</v>
      </c>
      <c r="D49" s="41"/>
    </row>
    <row r="50" spans="1:4" x14ac:dyDescent="0.2">
      <c r="A50" s="41" t="s">
        <v>218</v>
      </c>
      <c r="B50" s="41" t="s">
        <v>219</v>
      </c>
      <c r="C50" s="41" t="s">
        <v>220</v>
      </c>
      <c r="D50" s="41"/>
    </row>
    <row r="51" spans="1:4" x14ac:dyDescent="0.2">
      <c r="A51" s="41" t="s">
        <v>221</v>
      </c>
      <c r="B51" s="41" t="s">
        <v>222</v>
      </c>
      <c r="C51" s="41" t="s">
        <v>223</v>
      </c>
      <c r="D51" s="41"/>
    </row>
    <row r="52" spans="1:4" x14ac:dyDescent="0.2">
      <c r="A52" s="41" t="s">
        <v>224</v>
      </c>
      <c r="B52" s="41" t="s">
        <v>225</v>
      </c>
      <c r="C52" s="41" t="s">
        <v>226</v>
      </c>
      <c r="D52" s="41"/>
    </row>
    <row r="53" spans="1:4" x14ac:dyDescent="0.2">
      <c r="A53" s="41" t="s">
        <v>227</v>
      </c>
      <c r="B53" s="41" t="s">
        <v>228</v>
      </c>
      <c r="C53" s="41" t="s">
        <v>229</v>
      </c>
      <c r="D53" s="41"/>
    </row>
    <row r="54" spans="1:4" x14ac:dyDescent="0.2">
      <c r="A54" s="41" t="s">
        <v>230</v>
      </c>
      <c r="B54" s="41" t="s">
        <v>231</v>
      </c>
      <c r="C54" s="41" t="s">
        <v>232</v>
      </c>
      <c r="D54" s="41"/>
    </row>
    <row r="55" spans="1:4" x14ac:dyDescent="0.2">
      <c r="A55" s="41" t="s">
        <v>233</v>
      </c>
      <c r="B55" s="41" t="s">
        <v>234</v>
      </c>
      <c r="C55" s="41" t="s">
        <v>235</v>
      </c>
      <c r="D55" s="41"/>
    </row>
    <row r="56" spans="1:4" x14ac:dyDescent="0.2">
      <c r="A56" s="41" t="s">
        <v>236</v>
      </c>
      <c r="B56" s="41" t="s">
        <v>237</v>
      </c>
      <c r="C56" s="41" t="s">
        <v>238</v>
      </c>
      <c r="D56" s="41"/>
    </row>
    <row r="57" spans="1:4" x14ac:dyDescent="0.2">
      <c r="A57" s="41" t="s">
        <v>239</v>
      </c>
      <c r="B57" s="41" t="s">
        <v>240</v>
      </c>
      <c r="C57" s="41" t="s">
        <v>241</v>
      </c>
      <c r="D57" s="41"/>
    </row>
    <row r="58" spans="1:4" x14ac:dyDescent="0.2">
      <c r="A58" s="41" t="s">
        <v>242</v>
      </c>
      <c r="B58" s="41" t="s">
        <v>243</v>
      </c>
      <c r="C58" s="41" t="s">
        <v>244</v>
      </c>
      <c r="D58" s="41"/>
    </row>
    <row r="59" spans="1:4" x14ac:dyDescent="0.2">
      <c r="A59" s="41" t="s">
        <v>884</v>
      </c>
      <c r="B59" s="41" t="s">
        <v>885</v>
      </c>
      <c r="C59" s="41" t="s">
        <v>533</v>
      </c>
      <c r="D59" s="41"/>
    </row>
    <row r="60" spans="1:4" x14ac:dyDescent="0.2">
      <c r="A60" s="41" t="s">
        <v>245</v>
      </c>
      <c r="B60" s="41" t="s">
        <v>246</v>
      </c>
      <c r="C60" s="41" t="s">
        <v>247</v>
      </c>
      <c r="D60" s="41"/>
    </row>
    <row r="61" spans="1:4" x14ac:dyDescent="0.2">
      <c r="A61" s="41" t="s">
        <v>248</v>
      </c>
      <c r="B61" s="41" t="s">
        <v>249</v>
      </c>
      <c r="C61" s="41" t="s">
        <v>250</v>
      </c>
      <c r="D61" s="41"/>
    </row>
    <row r="62" spans="1:4" x14ac:dyDescent="0.2">
      <c r="A62" s="41" t="s">
        <v>251</v>
      </c>
      <c r="B62" s="41" t="s">
        <v>252</v>
      </c>
      <c r="C62" s="41" t="s">
        <v>253</v>
      </c>
      <c r="D62" s="41"/>
    </row>
    <row r="63" spans="1:4" x14ac:dyDescent="0.2">
      <c r="A63" s="41" t="s">
        <v>254</v>
      </c>
      <c r="B63" s="41" t="s">
        <v>255</v>
      </c>
      <c r="C63" s="41" t="s">
        <v>256</v>
      </c>
      <c r="D63" s="41"/>
    </row>
    <row r="64" spans="1:4" x14ac:dyDescent="0.2">
      <c r="A64" s="41" t="s">
        <v>257</v>
      </c>
      <c r="B64" s="41" t="s">
        <v>258</v>
      </c>
      <c r="C64" s="41" t="s">
        <v>259</v>
      </c>
      <c r="D64" s="41"/>
    </row>
    <row r="65" spans="1:4" x14ac:dyDescent="0.2">
      <c r="A65" s="41" t="s">
        <v>260</v>
      </c>
      <c r="B65" s="41" t="s">
        <v>261</v>
      </c>
      <c r="C65" s="41" t="s">
        <v>262</v>
      </c>
      <c r="D65" s="41"/>
    </row>
    <row r="66" spans="1:4" x14ac:dyDescent="0.2">
      <c r="A66" s="41" t="s">
        <v>263</v>
      </c>
      <c r="B66" s="41" t="s">
        <v>264</v>
      </c>
      <c r="C66" s="41" t="s">
        <v>265</v>
      </c>
      <c r="D66" s="41"/>
    </row>
    <row r="67" spans="1:4" x14ac:dyDescent="0.2">
      <c r="A67" s="41" t="s">
        <v>266</v>
      </c>
      <c r="B67" s="41" t="s">
        <v>267</v>
      </c>
      <c r="C67" s="41" t="s">
        <v>268</v>
      </c>
      <c r="D67" s="41"/>
    </row>
    <row r="68" spans="1:4" x14ac:dyDescent="0.2">
      <c r="A68" s="41" t="s">
        <v>269</v>
      </c>
      <c r="B68" s="41" t="s">
        <v>270</v>
      </c>
      <c r="C68" s="41" t="s">
        <v>271</v>
      </c>
      <c r="D68" s="41"/>
    </row>
    <row r="69" spans="1:4" x14ac:dyDescent="0.2">
      <c r="A69" s="41" t="s">
        <v>272</v>
      </c>
      <c r="B69" s="41" t="s">
        <v>273</v>
      </c>
      <c r="C69" s="41" t="s">
        <v>274</v>
      </c>
      <c r="D69" s="41"/>
    </row>
    <row r="70" spans="1:4" x14ac:dyDescent="0.2">
      <c r="A70" s="41" t="s">
        <v>275</v>
      </c>
      <c r="B70" s="41" t="s">
        <v>276</v>
      </c>
      <c r="C70" s="41" t="s">
        <v>277</v>
      </c>
      <c r="D70" s="41"/>
    </row>
    <row r="71" spans="1:4" x14ac:dyDescent="0.2">
      <c r="A71" s="41" t="s">
        <v>278</v>
      </c>
      <c r="B71" s="41" t="s">
        <v>279</v>
      </c>
      <c r="C71" s="41" t="s">
        <v>280</v>
      </c>
      <c r="D71" s="41"/>
    </row>
    <row r="72" spans="1:4" x14ac:dyDescent="0.2">
      <c r="A72" s="41" t="s">
        <v>281</v>
      </c>
      <c r="B72" s="41" t="s">
        <v>282</v>
      </c>
      <c r="C72" s="41" t="s">
        <v>283</v>
      </c>
      <c r="D72" s="41"/>
    </row>
    <row r="73" spans="1:4" x14ac:dyDescent="0.2">
      <c r="A73" s="41" t="s">
        <v>284</v>
      </c>
      <c r="B73" s="41" t="s">
        <v>285</v>
      </c>
      <c r="C73" s="41" t="s">
        <v>286</v>
      </c>
      <c r="D73" s="41"/>
    </row>
    <row r="74" spans="1:4" x14ac:dyDescent="0.2">
      <c r="A74" s="41" t="s">
        <v>287</v>
      </c>
      <c r="B74" s="41" t="s">
        <v>288</v>
      </c>
      <c r="C74" s="41" t="s">
        <v>289</v>
      </c>
      <c r="D74" s="41"/>
    </row>
    <row r="75" spans="1:4" x14ac:dyDescent="0.2">
      <c r="A75" s="41" t="s">
        <v>290</v>
      </c>
      <c r="B75" s="41" t="s">
        <v>291</v>
      </c>
      <c r="C75" s="41" t="s">
        <v>292</v>
      </c>
      <c r="D75" s="41"/>
    </row>
    <row r="76" spans="1:4" x14ac:dyDescent="0.2">
      <c r="A76" s="41" t="s">
        <v>293</v>
      </c>
      <c r="B76" s="41" t="s">
        <v>294</v>
      </c>
      <c r="C76" s="41" t="s">
        <v>295</v>
      </c>
      <c r="D76" s="41"/>
    </row>
    <row r="77" spans="1:4" x14ac:dyDescent="0.2">
      <c r="A77" s="41" t="s">
        <v>296</v>
      </c>
      <c r="B77" s="41" t="s">
        <v>297</v>
      </c>
      <c r="C77" s="41" t="s">
        <v>298</v>
      </c>
      <c r="D77" s="41"/>
    </row>
    <row r="78" spans="1:4" x14ac:dyDescent="0.2">
      <c r="A78" s="41" t="s">
        <v>299</v>
      </c>
      <c r="B78" s="41" t="s">
        <v>300</v>
      </c>
      <c r="C78" s="41" t="s">
        <v>87</v>
      </c>
      <c r="D78" s="41"/>
    </row>
    <row r="79" spans="1:4" x14ac:dyDescent="0.2">
      <c r="A79" s="41" t="s">
        <v>301</v>
      </c>
      <c r="B79" s="41" t="s">
        <v>302</v>
      </c>
      <c r="C79" s="41" t="s">
        <v>303</v>
      </c>
      <c r="D79" s="41"/>
    </row>
    <row r="80" spans="1:4" x14ac:dyDescent="0.2">
      <c r="A80" s="41" t="s">
        <v>304</v>
      </c>
      <c r="B80" s="41" t="s">
        <v>305</v>
      </c>
      <c r="C80" s="41" t="s">
        <v>87</v>
      </c>
      <c r="D80" s="41"/>
    </row>
    <row r="81" spans="1:4" x14ac:dyDescent="0.2">
      <c r="A81" s="41" t="s">
        <v>306</v>
      </c>
      <c r="B81" s="41" t="s">
        <v>307</v>
      </c>
      <c r="C81" s="41" t="s">
        <v>308</v>
      </c>
      <c r="D81" s="41"/>
    </row>
    <row r="82" spans="1:4" x14ac:dyDescent="0.2">
      <c r="A82" s="41" t="s">
        <v>309</v>
      </c>
      <c r="B82" s="41" t="s">
        <v>310</v>
      </c>
      <c r="C82" s="41" t="s">
        <v>311</v>
      </c>
      <c r="D82" s="41"/>
    </row>
    <row r="83" spans="1:4" x14ac:dyDescent="0.2">
      <c r="A83" s="41" t="s">
        <v>312</v>
      </c>
      <c r="B83" s="41" t="s">
        <v>313</v>
      </c>
      <c r="C83" s="41" t="s">
        <v>314</v>
      </c>
      <c r="D83" s="41"/>
    </row>
    <row r="84" spans="1:4" x14ac:dyDescent="0.2">
      <c r="A84" s="41" t="s">
        <v>315</v>
      </c>
      <c r="B84" s="41" t="s">
        <v>316</v>
      </c>
      <c r="C84" s="41" t="s">
        <v>317</v>
      </c>
      <c r="D84" s="41"/>
    </row>
    <row r="85" spans="1:4" x14ac:dyDescent="0.2">
      <c r="A85" s="41" t="s">
        <v>318</v>
      </c>
      <c r="B85" s="41" t="s">
        <v>319</v>
      </c>
      <c r="C85" s="41" t="s">
        <v>320</v>
      </c>
      <c r="D85" s="41"/>
    </row>
    <row r="86" spans="1:4" x14ac:dyDescent="0.2">
      <c r="A86" s="41" t="s">
        <v>321</v>
      </c>
      <c r="B86" s="41" t="s">
        <v>322</v>
      </c>
      <c r="C86" s="41" t="s">
        <v>323</v>
      </c>
      <c r="D86" s="41"/>
    </row>
    <row r="87" spans="1:4" x14ac:dyDescent="0.2">
      <c r="A87" s="41" t="s">
        <v>324</v>
      </c>
      <c r="B87" s="41" t="s">
        <v>325</v>
      </c>
      <c r="C87" s="41" t="s">
        <v>326</v>
      </c>
      <c r="D87" s="41"/>
    </row>
    <row r="88" spans="1:4" x14ac:dyDescent="0.2">
      <c r="A88" s="41" t="s">
        <v>327</v>
      </c>
      <c r="B88" s="41" t="s">
        <v>328</v>
      </c>
      <c r="C88" s="41" t="s">
        <v>329</v>
      </c>
      <c r="D88" s="41"/>
    </row>
    <row r="89" spans="1:4" x14ac:dyDescent="0.2">
      <c r="A89" s="41" t="s">
        <v>330</v>
      </c>
      <c r="B89" s="41" t="s">
        <v>331</v>
      </c>
      <c r="C89" s="41" t="s">
        <v>332</v>
      </c>
      <c r="D89" s="41"/>
    </row>
    <row r="90" spans="1:4" x14ac:dyDescent="0.2">
      <c r="A90" s="41" t="s">
        <v>333</v>
      </c>
      <c r="B90" s="41" t="s">
        <v>334</v>
      </c>
      <c r="C90" s="41" t="s">
        <v>335</v>
      </c>
      <c r="D90" s="41"/>
    </row>
    <row r="91" spans="1:4" x14ac:dyDescent="0.2">
      <c r="A91" s="41" t="s">
        <v>336</v>
      </c>
      <c r="B91" s="41" t="s">
        <v>337</v>
      </c>
      <c r="C91" s="41" t="s">
        <v>338</v>
      </c>
      <c r="D91" s="41"/>
    </row>
    <row r="92" spans="1:4" x14ac:dyDescent="0.2">
      <c r="A92" s="41" t="s">
        <v>339</v>
      </c>
      <c r="B92" s="41" t="s">
        <v>340</v>
      </c>
      <c r="C92" s="41" t="s">
        <v>87</v>
      </c>
      <c r="D92" s="41"/>
    </row>
    <row r="93" spans="1:4" x14ac:dyDescent="0.2">
      <c r="A93" s="41" t="s">
        <v>341</v>
      </c>
      <c r="B93" s="41" t="s">
        <v>342</v>
      </c>
      <c r="C93" s="41" t="s">
        <v>87</v>
      </c>
      <c r="D93" s="41"/>
    </row>
    <row r="94" spans="1:4" x14ac:dyDescent="0.2">
      <c r="A94" s="41" t="s">
        <v>343</v>
      </c>
      <c r="B94" s="41" t="s">
        <v>344</v>
      </c>
      <c r="C94" s="41" t="s">
        <v>345</v>
      </c>
      <c r="D94" s="41"/>
    </row>
    <row r="95" spans="1:4" x14ac:dyDescent="0.2">
      <c r="A95" s="41" t="s">
        <v>346</v>
      </c>
      <c r="B95" s="41" t="s">
        <v>347</v>
      </c>
      <c r="C95" s="41" t="s">
        <v>348</v>
      </c>
      <c r="D95" s="41"/>
    </row>
    <row r="96" spans="1:4" x14ac:dyDescent="0.2">
      <c r="A96" s="41" t="s">
        <v>349</v>
      </c>
      <c r="B96" s="41" t="s">
        <v>350</v>
      </c>
      <c r="C96" s="41" t="s">
        <v>351</v>
      </c>
      <c r="D96" s="41"/>
    </row>
    <row r="97" spans="1:4" x14ac:dyDescent="0.2">
      <c r="A97" s="41" t="s">
        <v>353</v>
      </c>
      <c r="B97" s="41" t="s">
        <v>354</v>
      </c>
      <c r="C97" s="41" t="s">
        <v>355</v>
      </c>
      <c r="D97" s="41"/>
    </row>
    <row r="98" spans="1:4" x14ac:dyDescent="0.2">
      <c r="A98" s="41" t="s">
        <v>356</v>
      </c>
      <c r="B98" s="41" t="s">
        <v>357</v>
      </c>
      <c r="C98" s="41" t="s">
        <v>87</v>
      </c>
      <c r="D98" s="41"/>
    </row>
    <row r="99" spans="1:4" x14ac:dyDescent="0.2">
      <c r="A99" s="41" t="s">
        <v>358</v>
      </c>
      <c r="B99" s="41" t="s">
        <v>359</v>
      </c>
      <c r="C99" s="41" t="s">
        <v>360</v>
      </c>
      <c r="D99" s="41"/>
    </row>
    <row r="100" spans="1:4" x14ac:dyDescent="0.2">
      <c r="A100" s="41" t="s">
        <v>361</v>
      </c>
      <c r="B100" s="41" t="s">
        <v>362</v>
      </c>
      <c r="C100" s="41" t="s">
        <v>363</v>
      </c>
      <c r="D100" s="41"/>
    </row>
    <row r="101" spans="1:4" x14ac:dyDescent="0.2">
      <c r="A101" s="41" t="s">
        <v>364</v>
      </c>
      <c r="B101" s="41" t="s">
        <v>365</v>
      </c>
      <c r="C101" s="41" t="s">
        <v>366</v>
      </c>
      <c r="D101" s="41"/>
    </row>
    <row r="102" spans="1:4" x14ac:dyDescent="0.2">
      <c r="A102" s="41" t="s">
        <v>367</v>
      </c>
      <c r="B102" s="41" t="s">
        <v>368</v>
      </c>
      <c r="C102" s="41" t="s">
        <v>369</v>
      </c>
      <c r="D102" s="41"/>
    </row>
    <row r="103" spans="1:4" x14ac:dyDescent="0.2">
      <c r="A103" s="41" t="s">
        <v>370</v>
      </c>
      <c r="B103" s="41" t="s">
        <v>371</v>
      </c>
      <c r="C103" s="41" t="s">
        <v>372</v>
      </c>
      <c r="D103" s="41"/>
    </row>
    <row r="104" spans="1:4" x14ac:dyDescent="0.2">
      <c r="A104" s="41" t="s">
        <v>373</v>
      </c>
      <c r="B104" s="41" t="s">
        <v>374</v>
      </c>
      <c r="C104" s="41" t="s">
        <v>375</v>
      </c>
      <c r="D104" s="41"/>
    </row>
    <row r="105" spans="1:4" x14ac:dyDescent="0.2">
      <c r="A105" s="41" t="s">
        <v>376</v>
      </c>
      <c r="B105" s="41" t="s">
        <v>377</v>
      </c>
      <c r="C105" s="41" t="s">
        <v>378</v>
      </c>
      <c r="D105" s="41"/>
    </row>
    <row r="106" spans="1:4" x14ac:dyDescent="0.2">
      <c r="A106" s="41" t="s">
        <v>379</v>
      </c>
      <c r="B106" s="41" t="s">
        <v>380</v>
      </c>
      <c r="C106" s="41" t="s">
        <v>381</v>
      </c>
      <c r="D106" s="41"/>
    </row>
    <row r="107" spans="1:4" x14ac:dyDescent="0.2">
      <c r="A107" s="41" t="s">
        <v>382</v>
      </c>
      <c r="B107" s="41" t="s">
        <v>383</v>
      </c>
      <c r="C107" s="41" t="s">
        <v>384</v>
      </c>
      <c r="D107" s="41"/>
    </row>
    <row r="108" spans="1:4" x14ac:dyDescent="0.2">
      <c r="A108" s="41" t="s">
        <v>385</v>
      </c>
      <c r="B108" s="41" t="s">
        <v>386</v>
      </c>
      <c r="C108" s="41" t="s">
        <v>387</v>
      </c>
      <c r="D108" s="41"/>
    </row>
    <row r="109" spans="1:4" x14ac:dyDescent="0.2">
      <c r="A109" s="41" t="s">
        <v>388</v>
      </c>
      <c r="B109" s="41" t="s">
        <v>389</v>
      </c>
      <c r="C109" s="41" t="s">
        <v>390</v>
      </c>
      <c r="D109" s="41"/>
    </row>
    <row r="110" spans="1:4" x14ac:dyDescent="0.2">
      <c r="A110" s="41" t="s">
        <v>391</v>
      </c>
      <c r="B110" s="41" t="s">
        <v>392</v>
      </c>
      <c r="C110" s="41" t="s">
        <v>393</v>
      </c>
      <c r="D110" s="41"/>
    </row>
    <row r="111" spans="1:4" x14ac:dyDescent="0.2">
      <c r="A111" s="41" t="s">
        <v>394</v>
      </c>
      <c r="B111" s="41" t="s">
        <v>395</v>
      </c>
      <c r="C111" s="41" t="s">
        <v>396</v>
      </c>
      <c r="D111" s="41"/>
    </row>
    <row r="112" spans="1:4" x14ac:dyDescent="0.2">
      <c r="A112" s="41" t="s">
        <v>397</v>
      </c>
      <c r="B112" s="41" t="s">
        <v>398</v>
      </c>
      <c r="C112" s="41" t="s">
        <v>399</v>
      </c>
      <c r="D112" s="41"/>
    </row>
    <row r="113" spans="1:4" x14ac:dyDescent="0.2">
      <c r="A113" s="41" t="s">
        <v>400</v>
      </c>
      <c r="B113" s="41" t="s">
        <v>401</v>
      </c>
      <c r="C113" s="41" t="s">
        <v>87</v>
      </c>
      <c r="D113" s="41"/>
    </row>
    <row r="114" spans="1:4" x14ac:dyDescent="0.2">
      <c r="A114" s="41" t="s">
        <v>402</v>
      </c>
      <c r="B114" s="41" t="s">
        <v>403</v>
      </c>
      <c r="C114" s="41" t="s">
        <v>404</v>
      </c>
      <c r="D114" s="41"/>
    </row>
    <row r="115" spans="1:4" x14ac:dyDescent="0.2">
      <c r="A115" s="41" t="s">
        <v>405</v>
      </c>
      <c r="B115" s="41" t="s">
        <v>406</v>
      </c>
      <c r="C115" s="41" t="s">
        <v>407</v>
      </c>
      <c r="D115" s="41"/>
    </row>
    <row r="116" spans="1:4" x14ac:dyDescent="0.2">
      <c r="A116" s="41" t="s">
        <v>408</v>
      </c>
      <c r="B116" s="41" t="s">
        <v>409</v>
      </c>
      <c r="C116" s="41" t="s">
        <v>410</v>
      </c>
      <c r="D116" s="41"/>
    </row>
    <row r="117" spans="1:4" x14ac:dyDescent="0.2">
      <c r="A117" s="41" t="s">
        <v>411</v>
      </c>
      <c r="B117" s="41" t="s">
        <v>412</v>
      </c>
      <c r="C117" s="41" t="s">
        <v>413</v>
      </c>
      <c r="D117" s="41"/>
    </row>
    <row r="118" spans="1:4" x14ac:dyDescent="0.2">
      <c r="A118" s="41" t="s">
        <v>414</v>
      </c>
      <c r="B118" s="41" t="s">
        <v>415</v>
      </c>
      <c r="C118" s="41" t="s">
        <v>416</v>
      </c>
      <c r="D118" s="41"/>
    </row>
    <row r="119" spans="1:4" x14ac:dyDescent="0.2">
      <c r="A119" s="41" t="s">
        <v>417</v>
      </c>
      <c r="B119" s="41" t="s">
        <v>418</v>
      </c>
      <c r="C119" s="41" t="s">
        <v>419</v>
      </c>
      <c r="D119" s="41"/>
    </row>
    <row r="120" spans="1:4" x14ac:dyDescent="0.2">
      <c r="A120" s="41" t="s">
        <v>420</v>
      </c>
      <c r="B120" s="41" t="s">
        <v>421</v>
      </c>
      <c r="C120" s="41" t="s">
        <v>422</v>
      </c>
      <c r="D120" s="41"/>
    </row>
    <row r="121" spans="1:4" x14ac:dyDescent="0.2">
      <c r="A121" s="41" t="s">
        <v>423</v>
      </c>
      <c r="B121" s="41" t="s">
        <v>424</v>
      </c>
      <c r="C121" s="41" t="s">
        <v>425</v>
      </c>
      <c r="D121" s="41"/>
    </row>
    <row r="122" spans="1:4" x14ac:dyDescent="0.2">
      <c r="A122" s="41" t="s">
        <v>426</v>
      </c>
      <c r="B122" s="41" t="s">
        <v>427</v>
      </c>
      <c r="C122" s="41" t="s">
        <v>428</v>
      </c>
      <c r="D122" s="41"/>
    </row>
    <row r="123" spans="1:4" x14ac:dyDescent="0.2">
      <c r="A123" s="41" t="s">
        <v>429</v>
      </c>
      <c r="B123" s="41" t="s">
        <v>430</v>
      </c>
      <c r="C123" s="41" t="s">
        <v>431</v>
      </c>
      <c r="D123" s="41"/>
    </row>
    <row r="124" spans="1:4" x14ac:dyDescent="0.2">
      <c r="A124" s="41" t="s">
        <v>432</v>
      </c>
      <c r="B124" s="41" t="s">
        <v>433</v>
      </c>
      <c r="C124" s="41" t="s">
        <v>434</v>
      </c>
      <c r="D124" s="41"/>
    </row>
    <row r="125" spans="1:4" x14ac:dyDescent="0.2">
      <c r="A125" s="41" t="s">
        <v>435</v>
      </c>
      <c r="B125" s="41" t="s">
        <v>436</v>
      </c>
      <c r="C125" s="41" t="s">
        <v>437</v>
      </c>
      <c r="D125" s="41"/>
    </row>
    <row r="126" spans="1:4" x14ac:dyDescent="0.2">
      <c r="A126" s="41" t="s">
        <v>438</v>
      </c>
      <c r="B126" s="41" t="s">
        <v>439</v>
      </c>
      <c r="C126" s="41" t="s">
        <v>440</v>
      </c>
      <c r="D126" s="41"/>
    </row>
    <row r="127" spans="1:4" x14ac:dyDescent="0.2">
      <c r="A127" s="41" t="s">
        <v>441</v>
      </c>
      <c r="B127" s="41" t="s">
        <v>442</v>
      </c>
      <c r="C127" s="41" t="s">
        <v>443</v>
      </c>
      <c r="D127" s="41"/>
    </row>
    <row r="128" spans="1:4" x14ac:dyDescent="0.2">
      <c r="A128" s="41" t="s">
        <v>444</v>
      </c>
      <c r="B128" s="41" t="s">
        <v>445</v>
      </c>
      <c r="C128" s="41" t="s">
        <v>446</v>
      </c>
      <c r="D128" s="41"/>
    </row>
    <row r="129" spans="1:4" x14ac:dyDescent="0.2">
      <c r="A129" s="41" t="s">
        <v>447</v>
      </c>
      <c r="B129" s="41" t="s">
        <v>448</v>
      </c>
      <c r="C129" s="41" t="s">
        <v>449</v>
      </c>
      <c r="D129" s="41"/>
    </row>
    <row r="130" spans="1:4" x14ac:dyDescent="0.2">
      <c r="A130" s="41" t="s">
        <v>450</v>
      </c>
      <c r="B130" s="41" t="s">
        <v>451</v>
      </c>
      <c r="C130" s="41" t="s">
        <v>452</v>
      </c>
      <c r="D130" s="41"/>
    </row>
    <row r="131" spans="1:4" x14ac:dyDescent="0.2">
      <c r="A131" s="41" t="s">
        <v>453</v>
      </c>
      <c r="B131" s="41" t="s">
        <v>454</v>
      </c>
      <c r="C131" s="41" t="s">
        <v>455</v>
      </c>
      <c r="D131" s="41"/>
    </row>
    <row r="132" spans="1:4" x14ac:dyDescent="0.2">
      <c r="A132" s="41" t="s">
        <v>456</v>
      </c>
      <c r="B132" s="41" t="s">
        <v>352</v>
      </c>
      <c r="C132" s="41" t="s">
        <v>457</v>
      </c>
      <c r="D132" s="41"/>
    </row>
    <row r="133" spans="1:4" x14ac:dyDescent="0.2">
      <c r="A133" s="41" t="s">
        <v>458</v>
      </c>
      <c r="B133" s="41" t="s">
        <v>459</v>
      </c>
      <c r="C133" s="41" t="s">
        <v>460</v>
      </c>
      <c r="D133" s="41"/>
    </row>
    <row r="134" spans="1:4" x14ac:dyDescent="0.2">
      <c r="A134" s="41" t="s">
        <v>461</v>
      </c>
      <c r="B134" s="41" t="s">
        <v>462</v>
      </c>
      <c r="C134" s="41" t="s">
        <v>463</v>
      </c>
      <c r="D134" s="41"/>
    </row>
    <row r="135" spans="1:4" x14ac:dyDescent="0.2">
      <c r="A135" s="41" t="s">
        <v>464</v>
      </c>
      <c r="B135" s="41" t="s">
        <v>465</v>
      </c>
      <c r="C135" s="41" t="s">
        <v>466</v>
      </c>
      <c r="D135" s="41"/>
    </row>
    <row r="136" spans="1:4" x14ac:dyDescent="0.2">
      <c r="A136" s="41" t="s">
        <v>467</v>
      </c>
      <c r="B136" s="41" t="s">
        <v>468</v>
      </c>
      <c r="C136" s="41" t="s">
        <v>469</v>
      </c>
      <c r="D136" s="41"/>
    </row>
    <row r="137" spans="1:4" x14ac:dyDescent="0.2">
      <c r="A137" s="41" t="s">
        <v>470</v>
      </c>
      <c r="B137" s="41" t="s">
        <v>471</v>
      </c>
      <c r="C137" s="41" t="s">
        <v>472</v>
      </c>
      <c r="D137" s="41"/>
    </row>
    <row r="138" spans="1:4" x14ac:dyDescent="0.2">
      <c r="A138" s="41" t="s">
        <v>473</v>
      </c>
      <c r="B138" s="41" t="s">
        <v>474</v>
      </c>
      <c r="C138" s="41" t="s">
        <v>475</v>
      </c>
      <c r="D138" s="41"/>
    </row>
    <row r="139" spans="1:4" x14ac:dyDescent="0.2">
      <c r="A139" s="41" t="s">
        <v>476</v>
      </c>
      <c r="B139" s="41" t="s">
        <v>477</v>
      </c>
      <c r="C139" s="41" t="s">
        <v>478</v>
      </c>
      <c r="D139" s="41"/>
    </row>
    <row r="140" spans="1:4" x14ac:dyDescent="0.2">
      <c r="A140" s="41" t="s">
        <v>479</v>
      </c>
      <c r="B140" s="41" t="s">
        <v>480</v>
      </c>
      <c r="C140" s="41" t="s">
        <v>87</v>
      </c>
      <c r="D140" s="41"/>
    </row>
    <row r="141" spans="1:4" x14ac:dyDescent="0.2">
      <c r="A141" s="41" t="s">
        <v>481</v>
      </c>
      <c r="B141" s="41" t="s">
        <v>482</v>
      </c>
      <c r="C141" s="41" t="s">
        <v>483</v>
      </c>
      <c r="D141" s="41"/>
    </row>
    <row r="142" spans="1:4" x14ac:dyDescent="0.2">
      <c r="A142" s="41" t="s">
        <v>484</v>
      </c>
      <c r="B142" s="41" t="s">
        <v>485</v>
      </c>
      <c r="C142" s="41" t="s">
        <v>486</v>
      </c>
      <c r="D142" s="41"/>
    </row>
    <row r="143" spans="1:4" x14ac:dyDescent="0.2">
      <c r="A143" s="41" t="s">
        <v>487</v>
      </c>
      <c r="B143" s="41" t="s">
        <v>488</v>
      </c>
      <c r="C143" s="41" t="s">
        <v>223</v>
      </c>
      <c r="D143" s="41"/>
    </row>
    <row r="144" spans="1:4" x14ac:dyDescent="0.2">
      <c r="A144" s="41" t="s">
        <v>489</v>
      </c>
      <c r="B144" s="41" t="s">
        <v>490</v>
      </c>
      <c r="C144" s="41" t="s">
        <v>491</v>
      </c>
      <c r="D144" s="41"/>
    </row>
    <row r="145" spans="1:4" x14ac:dyDescent="0.2">
      <c r="A145" s="41" t="s">
        <v>492</v>
      </c>
      <c r="B145" s="41" t="s">
        <v>493</v>
      </c>
      <c r="C145" s="41" t="s">
        <v>494</v>
      </c>
      <c r="D145" s="41"/>
    </row>
    <row r="146" spans="1:4" x14ac:dyDescent="0.2">
      <c r="A146" s="41" t="s">
        <v>495</v>
      </c>
      <c r="B146" s="41" t="s">
        <v>496</v>
      </c>
      <c r="C146" s="41" t="s">
        <v>497</v>
      </c>
      <c r="D146" s="41"/>
    </row>
    <row r="147" spans="1:4" x14ac:dyDescent="0.2">
      <c r="A147" s="41" t="s">
        <v>498</v>
      </c>
      <c r="B147" s="41" t="s">
        <v>499</v>
      </c>
      <c r="C147" s="41" t="s">
        <v>500</v>
      </c>
      <c r="D147" s="41"/>
    </row>
    <row r="148" spans="1:4" x14ac:dyDescent="0.2">
      <c r="A148" s="41" t="s">
        <v>501</v>
      </c>
      <c r="B148" s="41" t="s">
        <v>502</v>
      </c>
      <c r="C148" s="41" t="s">
        <v>503</v>
      </c>
      <c r="D148" s="41"/>
    </row>
    <row r="149" spans="1:4" x14ac:dyDescent="0.2">
      <c r="A149" s="41" t="s">
        <v>504</v>
      </c>
      <c r="B149" s="41" t="s">
        <v>505</v>
      </c>
      <c r="C149" s="41" t="s">
        <v>506</v>
      </c>
      <c r="D149" s="41"/>
    </row>
    <row r="150" spans="1:4" x14ac:dyDescent="0.2">
      <c r="A150" s="41" t="s">
        <v>507</v>
      </c>
      <c r="B150" s="41" t="s">
        <v>508</v>
      </c>
      <c r="C150" s="41" t="s">
        <v>509</v>
      </c>
      <c r="D150" s="41"/>
    </row>
    <row r="151" spans="1:4" x14ac:dyDescent="0.2">
      <c r="A151" s="41" t="s">
        <v>510</v>
      </c>
      <c r="B151" s="41" t="s">
        <v>511</v>
      </c>
      <c r="C151" s="41" t="s">
        <v>512</v>
      </c>
      <c r="D151" s="41"/>
    </row>
    <row r="152" spans="1:4" x14ac:dyDescent="0.2">
      <c r="A152" s="41" t="s">
        <v>513</v>
      </c>
      <c r="B152" s="41" t="s">
        <v>514</v>
      </c>
      <c r="C152" s="41" t="s">
        <v>515</v>
      </c>
      <c r="D152" s="41"/>
    </row>
    <row r="153" spans="1:4" x14ac:dyDescent="0.2">
      <c r="A153" s="41" t="s">
        <v>516</v>
      </c>
      <c r="B153" s="41" t="s">
        <v>517</v>
      </c>
      <c r="C153" s="41" t="s">
        <v>518</v>
      </c>
      <c r="D153" s="41"/>
    </row>
    <row r="154" spans="1:4" x14ac:dyDescent="0.2">
      <c r="A154" s="41" t="s">
        <v>519</v>
      </c>
      <c r="B154" s="41" t="s">
        <v>520</v>
      </c>
      <c r="C154" s="41" t="s">
        <v>521</v>
      </c>
      <c r="D154" s="41"/>
    </row>
    <row r="155" spans="1:4" x14ac:dyDescent="0.2">
      <c r="A155" s="41" t="s">
        <v>522</v>
      </c>
      <c r="B155" s="41" t="s">
        <v>523</v>
      </c>
      <c r="C155" s="41" t="s">
        <v>524</v>
      </c>
      <c r="D155" s="41"/>
    </row>
    <row r="156" spans="1:4" x14ac:dyDescent="0.2">
      <c r="A156" s="41" t="s">
        <v>525</v>
      </c>
      <c r="B156" s="41" t="s">
        <v>526</v>
      </c>
      <c r="C156" s="41" t="s">
        <v>527</v>
      </c>
      <c r="D156" s="41"/>
    </row>
    <row r="157" spans="1:4" x14ac:dyDescent="0.2">
      <c r="A157" s="41" t="s">
        <v>528</v>
      </c>
      <c r="B157" s="41" t="s">
        <v>529</v>
      </c>
      <c r="C157" s="41" t="s">
        <v>530</v>
      </c>
      <c r="D157" s="41"/>
    </row>
    <row r="158" spans="1:4" x14ac:dyDescent="0.2">
      <c r="A158" s="41" t="s">
        <v>531</v>
      </c>
      <c r="B158" s="41" t="s">
        <v>532</v>
      </c>
      <c r="C158" s="41" t="s">
        <v>533</v>
      </c>
      <c r="D158" s="41"/>
    </row>
    <row r="159" spans="1:4" x14ac:dyDescent="0.2">
      <c r="A159" s="41" t="s">
        <v>534</v>
      </c>
      <c r="B159" s="41" t="s">
        <v>535</v>
      </c>
      <c r="C159" s="41" t="s">
        <v>536</v>
      </c>
      <c r="D159" s="41"/>
    </row>
    <row r="160" spans="1:4" x14ac:dyDescent="0.2">
      <c r="A160" s="41" t="s">
        <v>537</v>
      </c>
      <c r="B160" s="41" t="s">
        <v>538</v>
      </c>
      <c r="C160" s="41" t="s">
        <v>539</v>
      </c>
      <c r="D160" s="41"/>
    </row>
    <row r="161" spans="1:4" x14ac:dyDescent="0.2">
      <c r="A161" s="41" t="s">
        <v>540</v>
      </c>
      <c r="B161" s="41" t="s">
        <v>541</v>
      </c>
      <c r="C161" s="41" t="s">
        <v>542</v>
      </c>
      <c r="D161" s="41"/>
    </row>
    <row r="162" spans="1:4" x14ac:dyDescent="0.2">
      <c r="A162" s="41" t="s">
        <v>543</v>
      </c>
      <c r="B162" s="41" t="s">
        <v>544</v>
      </c>
      <c r="C162" s="41" t="s">
        <v>545</v>
      </c>
      <c r="D162" s="41"/>
    </row>
    <row r="163" spans="1:4" x14ac:dyDescent="0.2">
      <c r="A163" s="41" t="s">
        <v>546</v>
      </c>
      <c r="B163" s="41" t="s">
        <v>547</v>
      </c>
      <c r="C163" s="41" t="s">
        <v>548</v>
      </c>
      <c r="D163" s="41"/>
    </row>
    <row r="164" spans="1:4" x14ac:dyDescent="0.2">
      <c r="A164" s="41" t="s">
        <v>549</v>
      </c>
      <c r="B164" s="41" t="s">
        <v>550</v>
      </c>
      <c r="C164" s="41" t="s">
        <v>551</v>
      </c>
      <c r="D164" s="41"/>
    </row>
    <row r="165" spans="1:4" x14ac:dyDescent="0.2">
      <c r="A165" s="41" t="s">
        <v>552</v>
      </c>
      <c r="B165" s="41" t="s">
        <v>553</v>
      </c>
      <c r="C165" s="41" t="s">
        <v>554</v>
      </c>
      <c r="D165" s="41"/>
    </row>
    <row r="166" spans="1:4" x14ac:dyDescent="0.2">
      <c r="A166" s="41" t="s">
        <v>555</v>
      </c>
      <c r="B166" s="41" t="s">
        <v>556</v>
      </c>
      <c r="C166" s="41" t="s">
        <v>557</v>
      </c>
      <c r="D166" s="41"/>
    </row>
    <row r="167" spans="1:4" x14ac:dyDescent="0.2">
      <c r="A167" s="41" t="s">
        <v>558</v>
      </c>
      <c r="B167" s="41" t="s">
        <v>559</v>
      </c>
      <c r="C167" s="41" t="s">
        <v>560</v>
      </c>
      <c r="D167" s="41"/>
    </row>
    <row r="168" spans="1:4" x14ac:dyDescent="0.2">
      <c r="A168" s="41" t="s">
        <v>561</v>
      </c>
      <c r="B168" s="41" t="s">
        <v>562</v>
      </c>
      <c r="C168" s="41" t="s">
        <v>563</v>
      </c>
      <c r="D168" s="41"/>
    </row>
    <row r="169" spans="1:4" x14ac:dyDescent="0.2">
      <c r="A169" s="41" t="s">
        <v>564</v>
      </c>
      <c r="B169" s="41" t="s">
        <v>565</v>
      </c>
      <c r="C169" s="41" t="s">
        <v>566</v>
      </c>
      <c r="D169" s="41"/>
    </row>
    <row r="170" spans="1:4" x14ac:dyDescent="0.2">
      <c r="A170" s="41" t="s">
        <v>567</v>
      </c>
      <c r="B170" s="41" t="s">
        <v>568</v>
      </c>
      <c r="C170" s="41" t="s">
        <v>569</v>
      </c>
      <c r="D170" s="41"/>
    </row>
    <row r="171" spans="1:4" x14ac:dyDescent="0.2">
      <c r="A171" s="41" t="s">
        <v>570</v>
      </c>
      <c r="B171" s="41" t="s">
        <v>571</v>
      </c>
      <c r="C171" s="41" t="s">
        <v>572</v>
      </c>
      <c r="D171" s="41"/>
    </row>
    <row r="172" spans="1:4" x14ac:dyDescent="0.2">
      <c r="A172" s="41" t="s">
        <v>573</v>
      </c>
      <c r="B172" s="41" t="s">
        <v>574</v>
      </c>
      <c r="C172" s="41" t="s">
        <v>575</v>
      </c>
      <c r="D172" s="41"/>
    </row>
    <row r="173" spans="1:4" x14ac:dyDescent="0.2">
      <c r="A173" s="41" t="s">
        <v>576</v>
      </c>
      <c r="B173" s="41" t="s">
        <v>577</v>
      </c>
      <c r="C173" s="41" t="s">
        <v>578</v>
      </c>
      <c r="D173" s="41"/>
    </row>
    <row r="174" spans="1:4" x14ac:dyDescent="0.2">
      <c r="A174" s="41" t="s">
        <v>579</v>
      </c>
      <c r="B174" s="41" t="s">
        <v>580</v>
      </c>
      <c r="C174" s="41" t="s">
        <v>581</v>
      </c>
      <c r="D174" s="41"/>
    </row>
    <row r="175" spans="1:4" x14ac:dyDescent="0.2">
      <c r="A175" s="41" t="s">
        <v>582</v>
      </c>
      <c r="B175" s="41" t="s">
        <v>583</v>
      </c>
      <c r="C175" s="41" t="s">
        <v>584</v>
      </c>
      <c r="D175" s="41"/>
    </row>
    <row r="176" spans="1:4" x14ac:dyDescent="0.2">
      <c r="A176" s="41" t="s">
        <v>585</v>
      </c>
      <c r="B176" s="41" t="s">
        <v>586</v>
      </c>
      <c r="C176" s="41" t="s">
        <v>587</v>
      </c>
      <c r="D176" s="41"/>
    </row>
    <row r="177" spans="1:4" x14ac:dyDescent="0.2">
      <c r="A177" s="41" t="s">
        <v>588</v>
      </c>
      <c r="B177" s="41" t="s">
        <v>589</v>
      </c>
      <c r="C177" s="41" t="s">
        <v>539</v>
      </c>
      <c r="D177" s="41"/>
    </row>
    <row r="178" spans="1:4" x14ac:dyDescent="0.2">
      <c r="A178" s="41" t="s">
        <v>590</v>
      </c>
      <c r="B178" s="41" t="s">
        <v>591</v>
      </c>
      <c r="C178" s="41" t="s">
        <v>592</v>
      </c>
      <c r="D178" s="41"/>
    </row>
    <row r="179" spans="1:4" x14ac:dyDescent="0.2">
      <c r="A179" s="41" t="s">
        <v>593</v>
      </c>
      <c r="B179" s="41" t="s">
        <v>594</v>
      </c>
      <c r="C179" s="41" t="s">
        <v>595</v>
      </c>
      <c r="D179" s="41"/>
    </row>
    <row r="180" spans="1:4" x14ac:dyDescent="0.2">
      <c r="A180" s="41" t="s">
        <v>596</v>
      </c>
      <c r="B180" s="41" t="s">
        <v>597</v>
      </c>
      <c r="C180" s="41" t="s">
        <v>195</v>
      </c>
      <c r="D180" s="41"/>
    </row>
    <row r="181" spans="1:4" x14ac:dyDescent="0.2">
      <c r="A181" s="41" t="s">
        <v>598</v>
      </c>
      <c r="B181" s="41" t="s">
        <v>599</v>
      </c>
      <c r="C181" s="41" t="s">
        <v>600</v>
      </c>
      <c r="D181" s="41"/>
    </row>
    <row r="182" spans="1:4" x14ac:dyDescent="0.2">
      <c r="A182" s="41" t="s">
        <v>601</v>
      </c>
      <c r="B182" s="41" t="s">
        <v>602</v>
      </c>
      <c r="C182" s="41" t="s">
        <v>87</v>
      </c>
      <c r="D182" s="41"/>
    </row>
    <row r="183" spans="1:4" x14ac:dyDescent="0.2">
      <c r="A183" s="41" t="s">
        <v>603</v>
      </c>
      <c r="B183" s="41" t="s">
        <v>604</v>
      </c>
      <c r="C183" s="41" t="s">
        <v>605</v>
      </c>
      <c r="D183" s="41"/>
    </row>
    <row r="184" spans="1:4" x14ac:dyDescent="0.2">
      <c r="A184" s="41" t="s">
        <v>606</v>
      </c>
      <c r="B184" s="41" t="s">
        <v>607</v>
      </c>
      <c r="C184" s="41" t="s">
        <v>407</v>
      </c>
      <c r="D184" s="41"/>
    </row>
    <row r="185" spans="1:4" x14ac:dyDescent="0.2">
      <c r="A185" s="41" t="s">
        <v>608</v>
      </c>
      <c r="B185" s="41" t="s">
        <v>609</v>
      </c>
      <c r="C185" s="41" t="s">
        <v>610</v>
      </c>
      <c r="D185" s="41"/>
    </row>
    <row r="186" spans="1:4" x14ac:dyDescent="0.2">
      <c r="A186" s="41" t="s">
        <v>611</v>
      </c>
      <c r="B186" s="41" t="s">
        <v>612</v>
      </c>
      <c r="C186" s="41" t="s">
        <v>613</v>
      </c>
      <c r="D186" s="41"/>
    </row>
    <row r="187" spans="1:4" x14ac:dyDescent="0.2">
      <c r="A187" s="41" t="s">
        <v>614</v>
      </c>
      <c r="B187" s="41" t="s">
        <v>615</v>
      </c>
      <c r="C187" s="41" t="s">
        <v>616</v>
      </c>
      <c r="D187" s="41"/>
    </row>
    <row r="188" spans="1:4" x14ac:dyDescent="0.2">
      <c r="A188" s="41" t="s">
        <v>617</v>
      </c>
      <c r="B188" s="41" t="s">
        <v>618</v>
      </c>
      <c r="C188" s="41" t="s">
        <v>619</v>
      </c>
      <c r="D188" s="41"/>
    </row>
    <row r="189" spans="1:4" x14ac:dyDescent="0.2">
      <c r="A189" s="41" t="s">
        <v>620</v>
      </c>
      <c r="B189" s="41" t="s">
        <v>621</v>
      </c>
      <c r="C189" s="41" t="s">
        <v>622</v>
      </c>
      <c r="D189" s="41"/>
    </row>
    <row r="190" spans="1:4" x14ac:dyDescent="0.2">
      <c r="A190" s="41" t="s">
        <v>623</v>
      </c>
      <c r="B190" s="41" t="s">
        <v>624</v>
      </c>
      <c r="C190" s="41" t="s">
        <v>625</v>
      </c>
      <c r="D190" s="41"/>
    </row>
    <row r="191" spans="1:4" x14ac:dyDescent="0.2">
      <c r="A191" s="41" t="s">
        <v>626</v>
      </c>
      <c r="B191" s="41" t="s">
        <v>627</v>
      </c>
      <c r="C191" s="41" t="s">
        <v>628</v>
      </c>
      <c r="D191" s="41"/>
    </row>
    <row r="192" spans="1:4" x14ac:dyDescent="0.2">
      <c r="A192" s="41" t="s">
        <v>629</v>
      </c>
      <c r="B192" s="41" t="s">
        <v>630</v>
      </c>
      <c r="C192" s="41" t="s">
        <v>631</v>
      </c>
      <c r="D192" s="41"/>
    </row>
    <row r="193" spans="1:4" x14ac:dyDescent="0.2">
      <c r="A193" s="41" t="s">
        <v>632</v>
      </c>
      <c r="B193" s="41" t="s">
        <v>633</v>
      </c>
      <c r="C193" s="41" t="s">
        <v>634</v>
      </c>
      <c r="D193" s="41"/>
    </row>
    <row r="194" spans="1:4" x14ac:dyDescent="0.2">
      <c r="A194" s="41" t="s">
        <v>635</v>
      </c>
      <c r="B194" s="41" t="s">
        <v>636</v>
      </c>
      <c r="C194" s="41" t="s">
        <v>637</v>
      </c>
      <c r="D194" s="41"/>
    </row>
    <row r="195" spans="1:4" x14ac:dyDescent="0.2">
      <c r="A195" s="41" t="s">
        <v>638</v>
      </c>
      <c r="B195" s="41" t="s">
        <v>639</v>
      </c>
      <c r="C195" s="41" t="s">
        <v>640</v>
      </c>
      <c r="D195" s="41"/>
    </row>
    <row r="196" spans="1:4" x14ac:dyDescent="0.2">
      <c r="A196" s="41" t="s">
        <v>641</v>
      </c>
      <c r="B196" s="41" t="s">
        <v>642</v>
      </c>
      <c r="C196" s="41" t="s">
        <v>643</v>
      </c>
      <c r="D196" s="41"/>
    </row>
    <row r="197" spans="1:4" x14ac:dyDescent="0.2">
      <c r="A197" s="41" t="s">
        <v>644</v>
      </c>
      <c r="B197" s="41" t="s">
        <v>645</v>
      </c>
      <c r="C197" s="41" t="s">
        <v>646</v>
      </c>
      <c r="D197" s="41"/>
    </row>
    <row r="198" spans="1:4" x14ac:dyDescent="0.2">
      <c r="A198" s="41" t="s">
        <v>647</v>
      </c>
      <c r="B198" s="41" t="s">
        <v>648</v>
      </c>
      <c r="C198" s="41" t="s">
        <v>649</v>
      </c>
      <c r="D198" s="41"/>
    </row>
    <row r="199" spans="1:4" x14ac:dyDescent="0.2">
      <c r="A199" s="41" t="s">
        <v>650</v>
      </c>
      <c r="B199" s="41" t="s">
        <v>651</v>
      </c>
      <c r="C199" s="41" t="s">
        <v>652</v>
      </c>
      <c r="D199" s="41"/>
    </row>
    <row r="200" spans="1:4" x14ac:dyDescent="0.2">
      <c r="A200" s="41" t="s">
        <v>653</v>
      </c>
      <c r="B200" s="41" t="s">
        <v>654</v>
      </c>
      <c r="C200" s="41" t="s">
        <v>655</v>
      </c>
      <c r="D200" s="41"/>
    </row>
    <row r="201" spans="1:4" x14ac:dyDescent="0.2">
      <c r="A201" s="41" t="s">
        <v>656</v>
      </c>
      <c r="B201" s="41" t="s">
        <v>657</v>
      </c>
      <c r="C201" s="41" t="s">
        <v>658</v>
      </c>
      <c r="D201" s="41"/>
    </row>
    <row r="202" spans="1:4" x14ac:dyDescent="0.2">
      <c r="A202" s="41" t="s">
        <v>659</v>
      </c>
      <c r="B202" s="41" t="s">
        <v>660</v>
      </c>
      <c r="C202" s="41" t="s">
        <v>661</v>
      </c>
      <c r="D202" s="41"/>
    </row>
    <row r="203" spans="1:4" x14ac:dyDescent="0.2">
      <c r="A203" s="41" t="s">
        <v>662</v>
      </c>
      <c r="B203" s="41" t="s">
        <v>663</v>
      </c>
      <c r="C203" s="41" t="s">
        <v>664</v>
      </c>
      <c r="D203" s="41"/>
    </row>
    <row r="204" spans="1:4" x14ac:dyDescent="0.2">
      <c r="A204" s="41" t="s">
        <v>665</v>
      </c>
      <c r="B204" s="41" t="s">
        <v>666</v>
      </c>
      <c r="C204" s="41" t="s">
        <v>667</v>
      </c>
      <c r="D204" s="41"/>
    </row>
    <row r="205" spans="1:4" x14ac:dyDescent="0.2">
      <c r="A205" s="41" t="s">
        <v>668</v>
      </c>
      <c r="B205" s="41" t="s">
        <v>669</v>
      </c>
      <c r="C205" s="41" t="s">
        <v>670</v>
      </c>
      <c r="D205" s="41"/>
    </row>
    <row r="206" spans="1:4" x14ac:dyDescent="0.2">
      <c r="A206" s="41" t="s">
        <v>671</v>
      </c>
      <c r="B206" s="41" t="s">
        <v>672</v>
      </c>
      <c r="C206" s="41" t="s">
        <v>673</v>
      </c>
      <c r="D206" s="41"/>
    </row>
    <row r="207" spans="1:4" x14ac:dyDescent="0.2">
      <c r="A207" s="41" t="s">
        <v>674</v>
      </c>
      <c r="B207" s="41" t="s">
        <v>675</v>
      </c>
      <c r="C207" s="41" t="s">
        <v>87</v>
      </c>
      <c r="D207" s="41"/>
    </row>
    <row r="208" spans="1:4" x14ac:dyDescent="0.2">
      <c r="A208" s="41" t="s">
        <v>676</v>
      </c>
      <c r="B208" s="41" t="s">
        <v>677</v>
      </c>
      <c r="C208" s="41" t="s">
        <v>678</v>
      </c>
      <c r="D208" s="41"/>
    </row>
    <row r="209" spans="1:4" x14ac:dyDescent="0.2">
      <c r="A209" s="41" t="s">
        <v>679</v>
      </c>
      <c r="B209" s="41" t="s">
        <v>680</v>
      </c>
      <c r="C209" s="41" t="s">
        <v>681</v>
      </c>
      <c r="D209" s="41"/>
    </row>
    <row r="210" spans="1:4" x14ac:dyDescent="0.2">
      <c r="A210" s="41" t="s">
        <v>682</v>
      </c>
      <c r="B210" s="41" t="s">
        <v>683</v>
      </c>
      <c r="C210" s="41" t="s">
        <v>684</v>
      </c>
      <c r="D210" s="41"/>
    </row>
    <row r="211" spans="1:4" x14ac:dyDescent="0.2">
      <c r="A211" s="41" t="s">
        <v>685</v>
      </c>
      <c r="B211" s="41" t="s">
        <v>686</v>
      </c>
      <c r="C211" s="41" t="s">
        <v>687</v>
      </c>
      <c r="D211" s="41"/>
    </row>
    <row r="212" spans="1:4" x14ac:dyDescent="0.2">
      <c r="A212" s="41" t="s">
        <v>688</v>
      </c>
      <c r="B212" s="41" t="s">
        <v>689</v>
      </c>
      <c r="C212" s="41" t="s">
        <v>87</v>
      </c>
      <c r="D212" s="41"/>
    </row>
    <row r="213" spans="1:4" x14ac:dyDescent="0.2">
      <c r="A213" s="41" t="s">
        <v>690</v>
      </c>
      <c r="B213" s="41" t="s">
        <v>691</v>
      </c>
      <c r="C213" s="41" t="s">
        <v>692</v>
      </c>
      <c r="D213" s="41"/>
    </row>
    <row r="214" spans="1:4" x14ac:dyDescent="0.2">
      <c r="A214" s="41" t="s">
        <v>693</v>
      </c>
      <c r="B214" s="41" t="s">
        <v>694</v>
      </c>
      <c r="C214" s="41" t="s">
        <v>695</v>
      </c>
      <c r="D214" s="41"/>
    </row>
    <row r="215" spans="1:4" x14ac:dyDescent="0.2">
      <c r="A215" s="41" t="s">
        <v>696</v>
      </c>
      <c r="B215" s="41" t="s">
        <v>697</v>
      </c>
      <c r="C215" s="41" t="s">
        <v>698</v>
      </c>
      <c r="D215" s="41"/>
    </row>
    <row r="216" spans="1:4" x14ac:dyDescent="0.2">
      <c r="A216" s="41" t="s">
        <v>699</v>
      </c>
      <c r="B216" s="41" t="s">
        <v>700</v>
      </c>
      <c r="C216" s="41" t="s">
        <v>701</v>
      </c>
      <c r="D216" s="41"/>
    </row>
    <row r="217" spans="1:4" x14ac:dyDescent="0.2">
      <c r="A217" s="41" t="s">
        <v>702</v>
      </c>
      <c r="B217" s="41" t="s">
        <v>703</v>
      </c>
      <c r="C217" s="41" t="s">
        <v>704</v>
      </c>
      <c r="D217" s="41"/>
    </row>
    <row r="218" spans="1:4" x14ac:dyDescent="0.2">
      <c r="A218" s="41" t="s">
        <v>705</v>
      </c>
      <c r="B218" s="41" t="s">
        <v>706</v>
      </c>
      <c r="C218" s="41" t="s">
        <v>707</v>
      </c>
      <c r="D218" s="41"/>
    </row>
    <row r="219" spans="1:4" x14ac:dyDescent="0.2">
      <c r="A219" s="41" t="s">
        <v>708</v>
      </c>
      <c r="B219" s="41" t="s">
        <v>709</v>
      </c>
      <c r="C219" s="41" t="s">
        <v>710</v>
      </c>
      <c r="D219" s="41"/>
    </row>
    <row r="220" spans="1:4" x14ac:dyDescent="0.2">
      <c r="A220" s="41" t="s">
        <v>711</v>
      </c>
      <c r="B220" s="41" t="s">
        <v>712</v>
      </c>
      <c r="C220" s="41" t="s">
        <v>713</v>
      </c>
      <c r="D220" s="41"/>
    </row>
    <row r="221" spans="1:4" x14ac:dyDescent="0.2">
      <c r="A221" s="41" t="s">
        <v>714</v>
      </c>
      <c r="B221" s="41" t="s">
        <v>715</v>
      </c>
      <c r="C221" s="41" t="s">
        <v>716</v>
      </c>
      <c r="D221" s="41"/>
    </row>
    <row r="222" spans="1:4" x14ac:dyDescent="0.2">
      <c r="A222" s="41" t="s">
        <v>717</v>
      </c>
      <c r="B222" s="41" t="s">
        <v>718</v>
      </c>
      <c r="C222" s="41" t="s">
        <v>719</v>
      </c>
      <c r="D222" s="41"/>
    </row>
    <row r="223" spans="1:4" x14ac:dyDescent="0.2">
      <c r="A223" s="41" t="s">
        <v>720</v>
      </c>
      <c r="B223" s="41" t="s">
        <v>721</v>
      </c>
      <c r="C223" s="41" t="s">
        <v>722</v>
      </c>
      <c r="D223" s="41"/>
    </row>
    <row r="224" spans="1:4" x14ac:dyDescent="0.2">
      <c r="A224" s="41" t="s">
        <v>723</v>
      </c>
      <c r="B224" s="41" t="s">
        <v>724</v>
      </c>
      <c r="C224" s="41" t="s">
        <v>725</v>
      </c>
      <c r="D224" s="41"/>
    </row>
    <row r="225" spans="1:4" x14ac:dyDescent="0.2">
      <c r="A225" s="41" t="s">
        <v>726</v>
      </c>
      <c r="B225" s="41" t="s">
        <v>727</v>
      </c>
      <c r="C225" s="41" t="s">
        <v>728</v>
      </c>
      <c r="D225" s="41"/>
    </row>
    <row r="226" spans="1:4" x14ac:dyDescent="0.2">
      <c r="A226" s="41" t="s">
        <v>729</v>
      </c>
      <c r="B226" s="41" t="s">
        <v>730</v>
      </c>
      <c r="C226" s="41" t="s">
        <v>731</v>
      </c>
      <c r="D226" s="41"/>
    </row>
    <row r="227" spans="1:4" x14ac:dyDescent="0.2">
      <c r="A227" s="41" t="s">
        <v>732</v>
      </c>
      <c r="B227" s="41" t="s">
        <v>733</v>
      </c>
      <c r="C227" s="41" t="s">
        <v>734</v>
      </c>
      <c r="D227" s="41"/>
    </row>
    <row r="228" spans="1:4" x14ac:dyDescent="0.2">
      <c r="A228" s="41" t="s">
        <v>735</v>
      </c>
      <c r="B228" s="41" t="s">
        <v>736</v>
      </c>
      <c r="C228" s="41" t="s">
        <v>737</v>
      </c>
      <c r="D228" s="41"/>
    </row>
    <row r="229" spans="1:4" x14ac:dyDescent="0.2">
      <c r="A229" s="41" t="s">
        <v>738</v>
      </c>
      <c r="B229" s="41" t="s">
        <v>739</v>
      </c>
      <c r="C229" s="41" t="s">
        <v>740</v>
      </c>
      <c r="D229" s="41"/>
    </row>
    <row r="230" spans="1:4" x14ac:dyDescent="0.2">
      <c r="A230" s="41" t="s">
        <v>741</v>
      </c>
      <c r="B230" s="41" t="s">
        <v>742</v>
      </c>
      <c r="C230" s="41" t="s">
        <v>743</v>
      </c>
      <c r="D230" s="41"/>
    </row>
    <row r="231" spans="1:4" x14ac:dyDescent="0.2">
      <c r="A231" s="41" t="s">
        <v>744</v>
      </c>
      <c r="B231" s="41" t="s">
        <v>745</v>
      </c>
      <c r="C231" s="41" t="s">
        <v>746</v>
      </c>
      <c r="D231" s="41"/>
    </row>
    <row r="232" spans="1:4" x14ac:dyDescent="0.2">
      <c r="A232" s="41" t="s">
        <v>747</v>
      </c>
      <c r="B232" s="41" t="s">
        <v>748</v>
      </c>
      <c r="C232" s="41" t="s">
        <v>749</v>
      </c>
      <c r="D232" s="41"/>
    </row>
    <row r="233" spans="1:4" x14ac:dyDescent="0.2">
      <c r="A233" s="41" t="s">
        <v>750</v>
      </c>
      <c r="B233" s="41" t="s">
        <v>751</v>
      </c>
      <c r="C233" s="41" t="s">
        <v>752</v>
      </c>
      <c r="D233" s="41"/>
    </row>
    <row r="234" spans="1:4" x14ac:dyDescent="0.2">
      <c r="A234" s="41" t="s">
        <v>753</v>
      </c>
      <c r="B234" s="41" t="s">
        <v>754</v>
      </c>
      <c r="C234" s="41" t="s">
        <v>387</v>
      </c>
      <c r="D234" s="41"/>
    </row>
    <row r="235" spans="1:4" x14ac:dyDescent="0.2">
      <c r="A235" s="41" t="s">
        <v>755</v>
      </c>
      <c r="B235" s="41" t="s">
        <v>756</v>
      </c>
      <c r="C235" s="41" t="s">
        <v>87</v>
      </c>
      <c r="D235" s="41"/>
    </row>
    <row r="236" spans="1:4" x14ac:dyDescent="0.2">
      <c r="A236" s="41" t="s">
        <v>757</v>
      </c>
      <c r="B236" s="41" t="s">
        <v>758</v>
      </c>
      <c r="C236" s="41" t="s">
        <v>195</v>
      </c>
      <c r="D236" s="41"/>
    </row>
    <row r="237" spans="1:4" x14ac:dyDescent="0.2">
      <c r="A237" s="41" t="s">
        <v>759</v>
      </c>
      <c r="B237" s="41" t="s">
        <v>760</v>
      </c>
      <c r="C237" s="41" t="s">
        <v>761</v>
      </c>
      <c r="D237" s="41"/>
    </row>
    <row r="238" spans="1:4" x14ac:dyDescent="0.2">
      <c r="A238" s="41" t="s">
        <v>762</v>
      </c>
      <c r="B238" s="41" t="s">
        <v>763</v>
      </c>
      <c r="C238" s="41" t="s">
        <v>764</v>
      </c>
      <c r="D238" s="41"/>
    </row>
    <row r="239" spans="1:4" x14ac:dyDescent="0.2">
      <c r="A239" s="41" t="s">
        <v>765</v>
      </c>
      <c r="B239" s="41" t="s">
        <v>766</v>
      </c>
      <c r="C239" s="41" t="s">
        <v>767</v>
      </c>
      <c r="D239" s="41"/>
    </row>
    <row r="240" spans="1:4" x14ac:dyDescent="0.2">
      <c r="A240" s="41" t="s">
        <v>768</v>
      </c>
      <c r="B240" s="41" t="s">
        <v>769</v>
      </c>
      <c r="C240" s="41" t="s">
        <v>393</v>
      </c>
      <c r="D240" s="41"/>
    </row>
    <row r="241" spans="1:4" x14ac:dyDescent="0.2">
      <c r="A241" s="41" t="s">
        <v>770</v>
      </c>
      <c r="B241" s="41" t="s">
        <v>771</v>
      </c>
      <c r="C241" s="41" t="s">
        <v>772</v>
      </c>
      <c r="D241" s="41"/>
    </row>
    <row r="242" spans="1:4" x14ac:dyDescent="0.2">
      <c r="A242" s="41" t="s">
        <v>773</v>
      </c>
      <c r="B242" s="41" t="s">
        <v>774</v>
      </c>
      <c r="C242" s="41" t="s">
        <v>775</v>
      </c>
      <c r="D242" s="41"/>
    </row>
    <row r="243" spans="1:4" x14ac:dyDescent="0.2">
      <c r="A243" s="41" t="s">
        <v>776</v>
      </c>
      <c r="B243" s="41" t="s">
        <v>777</v>
      </c>
      <c r="C243" s="41" t="s">
        <v>778</v>
      </c>
      <c r="D243" s="41"/>
    </row>
    <row r="244" spans="1:4" x14ac:dyDescent="0.2">
      <c r="A244" s="41" t="s">
        <v>779</v>
      </c>
      <c r="B244" s="41" t="s">
        <v>780</v>
      </c>
      <c r="C244" s="41" t="s">
        <v>781</v>
      </c>
      <c r="D244" s="41"/>
    </row>
    <row r="245" spans="1:4" x14ac:dyDescent="0.2">
      <c r="A245" s="41" t="s">
        <v>782</v>
      </c>
      <c r="B245" s="41" t="s">
        <v>783</v>
      </c>
      <c r="C245" s="41" t="s">
        <v>784</v>
      </c>
      <c r="D245" s="41"/>
    </row>
    <row r="246" spans="1:4" x14ac:dyDescent="0.2">
      <c r="A246" s="41" t="s">
        <v>785</v>
      </c>
      <c r="B246" s="41" t="s">
        <v>786</v>
      </c>
      <c r="C246" s="41" t="s">
        <v>87</v>
      </c>
      <c r="D246" s="41"/>
    </row>
    <row r="247" spans="1:4" x14ac:dyDescent="0.2">
      <c r="A247" s="41" t="s">
        <v>787</v>
      </c>
      <c r="B247" s="41" t="s">
        <v>788</v>
      </c>
      <c r="C247" s="41" t="s">
        <v>789</v>
      </c>
      <c r="D247" s="41"/>
    </row>
    <row r="248" spans="1:4" x14ac:dyDescent="0.2">
      <c r="A248" s="41" t="s">
        <v>790</v>
      </c>
      <c r="B248" s="41" t="s">
        <v>791</v>
      </c>
      <c r="C248" s="41" t="s">
        <v>792</v>
      </c>
      <c r="D248" s="41"/>
    </row>
    <row r="249" spans="1:4" x14ac:dyDescent="0.2">
      <c r="A249" s="41" t="s">
        <v>793</v>
      </c>
      <c r="B249" s="41" t="s">
        <v>794</v>
      </c>
      <c r="C249" s="41" t="s">
        <v>795</v>
      </c>
      <c r="D249" s="41"/>
    </row>
    <row r="250" spans="1:4" x14ac:dyDescent="0.2">
      <c r="D250" s="41"/>
    </row>
    <row r="251" spans="1:4" x14ac:dyDescent="0.2">
      <c r="D251" s="41"/>
    </row>
    <row r="252" spans="1:4" x14ac:dyDescent="0.2">
      <c r="D252" s="41"/>
    </row>
    <row r="253" spans="1:4" x14ac:dyDescent="0.2">
      <c r="D253" s="41"/>
    </row>
    <row r="254" spans="1:4" x14ac:dyDescent="0.2">
      <c r="D254" s="41"/>
    </row>
    <row r="255" spans="1:4" x14ac:dyDescent="0.2">
      <c r="D255" s="41"/>
    </row>
    <row r="256" spans="1:4" x14ac:dyDescent="0.2">
      <c r="D256" s="41"/>
    </row>
    <row r="257" spans="1:4" x14ac:dyDescent="0.2">
      <c r="D257" s="41"/>
    </row>
    <row r="258" spans="1:4" x14ac:dyDescent="0.2">
      <c r="A258" s="41"/>
      <c r="B258" s="41"/>
      <c r="C258" s="41"/>
      <c r="D258" s="41"/>
    </row>
    <row r="259" spans="1:4" x14ac:dyDescent="0.2">
      <c r="A259" s="41"/>
      <c r="B259" s="41"/>
      <c r="C259" s="41"/>
      <c r="D259" s="41"/>
    </row>
    <row r="260" spans="1:4" x14ac:dyDescent="0.2">
      <c r="A260" s="41"/>
      <c r="B260" s="41"/>
      <c r="C260" s="41"/>
      <c r="D260" s="41"/>
    </row>
    <row r="261" spans="1:4" x14ac:dyDescent="0.2">
      <c r="A261" s="41"/>
      <c r="B261" s="41"/>
      <c r="C261" s="41"/>
      <c r="D261" s="41"/>
    </row>
    <row r="262" spans="1:4" x14ac:dyDescent="0.2">
      <c r="A262" s="41"/>
      <c r="B262" s="41"/>
      <c r="C262" s="41"/>
      <c r="D262" s="41"/>
    </row>
    <row r="263" spans="1:4" x14ac:dyDescent="0.2">
      <c r="A263" s="41"/>
      <c r="B263" s="41"/>
      <c r="C263" s="41"/>
      <c r="D263" s="41"/>
    </row>
    <row r="264" spans="1:4" x14ac:dyDescent="0.2">
      <c r="A264" s="41"/>
      <c r="B264" s="41"/>
      <c r="C264" s="41"/>
      <c r="D264" s="41"/>
    </row>
    <row r="265" spans="1:4" x14ac:dyDescent="0.2">
      <c r="A265" s="41"/>
      <c r="B265" s="41"/>
      <c r="C265" s="41"/>
      <c r="D265" s="41"/>
    </row>
    <row r="266" spans="1:4" x14ac:dyDescent="0.2">
      <c r="A266" s="41"/>
      <c r="B266" s="41"/>
      <c r="C266" s="41"/>
      <c r="D266" s="41"/>
    </row>
    <row r="267" spans="1:4" x14ac:dyDescent="0.2">
      <c r="A267" s="41"/>
      <c r="B267" s="41"/>
      <c r="C267" s="41"/>
      <c r="D267" s="41"/>
    </row>
    <row r="268" spans="1:4" x14ac:dyDescent="0.2">
      <c r="A268" s="41"/>
      <c r="B268" s="41"/>
      <c r="C268" s="41"/>
      <c r="D268" s="41"/>
    </row>
    <row r="269" spans="1:4" x14ac:dyDescent="0.2">
      <c r="A269" s="41"/>
      <c r="B269" s="41"/>
      <c r="C269" s="41"/>
      <c r="D269" s="41"/>
    </row>
    <row r="270" spans="1:4" x14ac:dyDescent="0.2">
      <c r="A270" s="41"/>
      <c r="B270" s="41"/>
      <c r="C270" s="41"/>
      <c r="D270" s="41"/>
    </row>
    <row r="271" spans="1:4" x14ac:dyDescent="0.2">
      <c r="A271" s="41"/>
      <c r="B271" s="41"/>
      <c r="C271" s="41"/>
      <c r="D271" s="41"/>
    </row>
    <row r="272" spans="1:4" x14ac:dyDescent="0.2">
      <c r="A272" s="41"/>
      <c r="B272" s="41"/>
      <c r="C272" s="41"/>
      <c r="D272" s="41"/>
    </row>
    <row r="273" s="41" customFormat="1" x14ac:dyDescent="0.2"/>
    <row r="274" s="41" customFormat="1" x14ac:dyDescent="0.2"/>
    <row r="275" s="41" customFormat="1" x14ac:dyDescent="0.2"/>
    <row r="276" s="41" customFormat="1" x14ac:dyDescent="0.2"/>
    <row r="277" s="41" customFormat="1" x14ac:dyDescent="0.2"/>
    <row r="278" s="41" customFormat="1" x14ac:dyDescent="0.2"/>
    <row r="279" s="41" customFormat="1" x14ac:dyDescent="0.2"/>
    <row r="280" s="41" customFormat="1" x14ac:dyDescent="0.2"/>
    <row r="281" s="41" customFormat="1" x14ac:dyDescent="0.2"/>
    <row r="282" s="41" customFormat="1" x14ac:dyDescent="0.2"/>
    <row r="283" s="41" customFormat="1" x14ac:dyDescent="0.2"/>
    <row r="284" s="41" customFormat="1" x14ac:dyDescent="0.2"/>
    <row r="285" s="41" customFormat="1" x14ac:dyDescent="0.2"/>
    <row r="286" s="41" customFormat="1" x14ac:dyDescent="0.2"/>
    <row r="287" s="41" customFormat="1" x14ac:dyDescent="0.2"/>
    <row r="288" s="41" customFormat="1" x14ac:dyDescent="0.2"/>
    <row r="289" s="41" customFormat="1" x14ac:dyDescent="0.2"/>
    <row r="290" s="41" customFormat="1" x14ac:dyDescent="0.2"/>
    <row r="291" s="41" customFormat="1" x14ac:dyDescent="0.2"/>
    <row r="292" s="41" customFormat="1" x14ac:dyDescent="0.2"/>
    <row r="293" s="41" customFormat="1" x14ac:dyDescent="0.2"/>
    <row r="294" s="41" customFormat="1" x14ac:dyDescent="0.2"/>
    <row r="295" s="41" customFormat="1" x14ac:dyDescent="0.2"/>
    <row r="296" s="41" customFormat="1" x14ac:dyDescent="0.2"/>
    <row r="297" s="41" customFormat="1" x14ac:dyDescent="0.2"/>
    <row r="298" s="41" customFormat="1" x14ac:dyDescent="0.2"/>
    <row r="299" s="41" customFormat="1" x14ac:dyDescent="0.2"/>
    <row r="300" s="41" customFormat="1" x14ac:dyDescent="0.2"/>
    <row r="301" s="41" customFormat="1" x14ac:dyDescent="0.2"/>
    <row r="302" s="41" customFormat="1" x14ac:dyDescent="0.2"/>
    <row r="303" s="41" customFormat="1" x14ac:dyDescent="0.2"/>
    <row r="304" s="41" customFormat="1" x14ac:dyDescent="0.2"/>
    <row r="305" s="41" customFormat="1" x14ac:dyDescent="0.2"/>
    <row r="306" s="41" customFormat="1" x14ac:dyDescent="0.2"/>
    <row r="307" s="41" customFormat="1" x14ac:dyDescent="0.2"/>
    <row r="308" s="41" customFormat="1" x14ac:dyDescent="0.2"/>
    <row r="309" s="41" customFormat="1" x14ac:dyDescent="0.2"/>
    <row r="310" s="41" customFormat="1" x14ac:dyDescent="0.2"/>
    <row r="311" s="41" customFormat="1" x14ac:dyDescent="0.2"/>
    <row r="312" s="41" customFormat="1" x14ac:dyDescent="0.2"/>
    <row r="313" s="41" customFormat="1" x14ac:dyDescent="0.2"/>
    <row r="314" s="41" customFormat="1" x14ac:dyDescent="0.2"/>
    <row r="315" s="41" customFormat="1" x14ac:dyDescent="0.2"/>
    <row r="316" s="41" customFormat="1" x14ac:dyDescent="0.2"/>
    <row r="317" s="41" customFormat="1" x14ac:dyDescent="0.2"/>
    <row r="318" s="41" customFormat="1" x14ac:dyDescent="0.2"/>
    <row r="319" s="41" customFormat="1" x14ac:dyDescent="0.2"/>
    <row r="320" s="41" customFormat="1" x14ac:dyDescent="0.2"/>
    <row r="321" s="41" customFormat="1" x14ac:dyDescent="0.2"/>
    <row r="322" s="41" customFormat="1" x14ac:dyDescent="0.2"/>
    <row r="323" s="41" customFormat="1" x14ac:dyDescent="0.2"/>
    <row r="324" s="41" customFormat="1" x14ac:dyDescent="0.2"/>
    <row r="325" s="41" customFormat="1" x14ac:dyDescent="0.2"/>
    <row r="326" s="41" customFormat="1" x14ac:dyDescent="0.2"/>
    <row r="327" s="41" customFormat="1" x14ac:dyDescent="0.2"/>
    <row r="328" s="41" customFormat="1" x14ac:dyDescent="0.2"/>
    <row r="329" s="41" customFormat="1" x14ac:dyDescent="0.2"/>
    <row r="330" s="41" customFormat="1" x14ac:dyDescent="0.2"/>
    <row r="331" s="41" customFormat="1" x14ac:dyDescent="0.2"/>
    <row r="332" s="41" customFormat="1" x14ac:dyDescent="0.2"/>
    <row r="333" s="41" customFormat="1" x14ac:dyDescent="0.2"/>
    <row r="334" s="41" customFormat="1" x14ac:dyDescent="0.2"/>
    <row r="335" s="41" customFormat="1" x14ac:dyDescent="0.2"/>
    <row r="336" s="41" customFormat="1" x14ac:dyDescent="0.2"/>
    <row r="337" s="41" customFormat="1" x14ac:dyDescent="0.2"/>
    <row r="338" s="41" customFormat="1" x14ac:dyDescent="0.2"/>
    <row r="339" s="41" customFormat="1" x14ac:dyDescent="0.2"/>
    <row r="340" s="41" customFormat="1" x14ac:dyDescent="0.2"/>
    <row r="341" s="41" customFormat="1" x14ac:dyDescent="0.2"/>
    <row r="342" s="41" customFormat="1" x14ac:dyDescent="0.2"/>
    <row r="343" s="41" customFormat="1" x14ac:dyDescent="0.2"/>
    <row r="344" s="41" customFormat="1" x14ac:dyDescent="0.2"/>
    <row r="345" s="41" customFormat="1" x14ac:dyDescent="0.2"/>
    <row r="346" s="41" customFormat="1" x14ac:dyDescent="0.2"/>
    <row r="347" s="41" customFormat="1" x14ac:dyDescent="0.2"/>
    <row r="348" s="41" customFormat="1" x14ac:dyDescent="0.2"/>
    <row r="349" s="41" customFormat="1" x14ac:dyDescent="0.2"/>
    <row r="350" s="41" customFormat="1" x14ac:dyDescent="0.2"/>
    <row r="351" s="41" customFormat="1" x14ac:dyDescent="0.2"/>
    <row r="352" s="41" customFormat="1" x14ac:dyDescent="0.2"/>
    <row r="353" s="41" customFormat="1" x14ac:dyDescent="0.2"/>
    <row r="354" s="41" customFormat="1" x14ac:dyDescent="0.2"/>
    <row r="355" s="41" customFormat="1" x14ac:dyDescent="0.2"/>
    <row r="356" s="41" customFormat="1" x14ac:dyDescent="0.2"/>
    <row r="357" s="41" customFormat="1" x14ac:dyDescent="0.2"/>
    <row r="358" s="41" customFormat="1" x14ac:dyDescent="0.2"/>
    <row r="359" s="41" customFormat="1" x14ac:dyDescent="0.2"/>
    <row r="360" s="41" customFormat="1" x14ac:dyDescent="0.2"/>
    <row r="361" s="41" customFormat="1" x14ac:dyDescent="0.2"/>
    <row r="362" s="41" customFormat="1" x14ac:dyDescent="0.2"/>
    <row r="363" s="41" customFormat="1" x14ac:dyDescent="0.2"/>
    <row r="364" s="41" customFormat="1" x14ac:dyDescent="0.2"/>
    <row r="365" s="41" customFormat="1" x14ac:dyDescent="0.2"/>
    <row r="366" s="41" customFormat="1" x14ac:dyDescent="0.2"/>
    <row r="367" s="41" customFormat="1" x14ac:dyDescent="0.2"/>
    <row r="368" s="41" customFormat="1" x14ac:dyDescent="0.2"/>
    <row r="369" s="41" customFormat="1" x14ac:dyDescent="0.2"/>
    <row r="370" s="41" customFormat="1" x14ac:dyDescent="0.2"/>
    <row r="371" s="41" customFormat="1" x14ac:dyDescent="0.2"/>
    <row r="372" s="41" customFormat="1" x14ac:dyDescent="0.2"/>
    <row r="373" s="41" customFormat="1" x14ac:dyDescent="0.2"/>
    <row r="374" s="41" customFormat="1" x14ac:dyDescent="0.2"/>
    <row r="375" s="41" customFormat="1" x14ac:dyDescent="0.2"/>
    <row r="376" s="41" customFormat="1" x14ac:dyDescent="0.2"/>
    <row r="377" s="41" customFormat="1" x14ac:dyDescent="0.2"/>
    <row r="378" s="41" customFormat="1" x14ac:dyDescent="0.2"/>
    <row r="379" s="41" customFormat="1" x14ac:dyDescent="0.2"/>
    <row r="380" s="41" customFormat="1" x14ac:dyDescent="0.2"/>
    <row r="381" s="41" customFormat="1" x14ac:dyDescent="0.2"/>
    <row r="382" s="41" customFormat="1" x14ac:dyDescent="0.2"/>
    <row r="383" s="41" customFormat="1" x14ac:dyDescent="0.2"/>
    <row r="384" s="41" customFormat="1" x14ac:dyDescent="0.2"/>
    <row r="385" s="41" customFormat="1" x14ac:dyDescent="0.2"/>
    <row r="386" s="41" customFormat="1" x14ac:dyDescent="0.2"/>
    <row r="387" s="41" customFormat="1" x14ac:dyDescent="0.2"/>
    <row r="388" s="41" customFormat="1" x14ac:dyDescent="0.2"/>
    <row r="389" s="41" customFormat="1" x14ac:dyDescent="0.2"/>
    <row r="390" s="41" customFormat="1" x14ac:dyDescent="0.2"/>
    <row r="391" s="41" customFormat="1" x14ac:dyDescent="0.2"/>
    <row r="392" s="41" customFormat="1" x14ac:dyDescent="0.2"/>
    <row r="393" s="41" customFormat="1" x14ac:dyDescent="0.2"/>
    <row r="394" s="41" customFormat="1" x14ac:dyDescent="0.2"/>
    <row r="395" s="41" customFormat="1" x14ac:dyDescent="0.2"/>
    <row r="396" s="41" customFormat="1" x14ac:dyDescent="0.2"/>
    <row r="397" s="41" customFormat="1" x14ac:dyDescent="0.2"/>
    <row r="398" s="41" customFormat="1" x14ac:dyDescent="0.2"/>
    <row r="399" s="41" customFormat="1" x14ac:dyDescent="0.2"/>
    <row r="400" s="41" customFormat="1" x14ac:dyDescent="0.2"/>
    <row r="401" s="41" customFormat="1" x14ac:dyDescent="0.2"/>
    <row r="402" s="41" customFormat="1" x14ac:dyDescent="0.2"/>
    <row r="403" s="41" customFormat="1" x14ac:dyDescent="0.2"/>
    <row r="404" s="41" customFormat="1" x14ac:dyDescent="0.2"/>
    <row r="405" s="41" customFormat="1" x14ac:dyDescent="0.2"/>
    <row r="406" s="41" customFormat="1" x14ac:dyDescent="0.2"/>
    <row r="407" s="41" customFormat="1" x14ac:dyDescent="0.2"/>
    <row r="408" s="41" customFormat="1" x14ac:dyDescent="0.2"/>
    <row r="409" s="41" customFormat="1" x14ac:dyDescent="0.2"/>
    <row r="410" s="41" customFormat="1" x14ac:dyDescent="0.2"/>
    <row r="411" s="41" customFormat="1" x14ac:dyDescent="0.2"/>
    <row r="412" s="41" customFormat="1" x14ac:dyDescent="0.2"/>
    <row r="413" s="41" customFormat="1" x14ac:dyDescent="0.2"/>
    <row r="414" s="41" customFormat="1" x14ac:dyDescent="0.2"/>
    <row r="415" s="41" customFormat="1" x14ac:dyDescent="0.2"/>
    <row r="416" s="41" customFormat="1" x14ac:dyDescent="0.2"/>
    <row r="417" s="41" customFormat="1" x14ac:dyDescent="0.2"/>
    <row r="418" s="41" customFormat="1" x14ac:dyDescent="0.2"/>
    <row r="419" s="41" customFormat="1" x14ac:dyDescent="0.2"/>
    <row r="420" s="41" customFormat="1" x14ac:dyDescent="0.2"/>
    <row r="421" s="41" customFormat="1" x14ac:dyDescent="0.2"/>
    <row r="422" s="41" customFormat="1" x14ac:dyDescent="0.2"/>
    <row r="423" s="41" customFormat="1" x14ac:dyDescent="0.2"/>
    <row r="424" s="41" customFormat="1" x14ac:dyDescent="0.2"/>
    <row r="425" s="41" customFormat="1" x14ac:dyDescent="0.2"/>
    <row r="426" s="41" customFormat="1" x14ac:dyDescent="0.2"/>
    <row r="427" s="41" customFormat="1" x14ac:dyDescent="0.2"/>
    <row r="428" s="41" customFormat="1" x14ac:dyDescent="0.2"/>
    <row r="429" s="41" customFormat="1" x14ac:dyDescent="0.2"/>
    <row r="430" s="41" customFormat="1" x14ac:dyDescent="0.2"/>
    <row r="431" s="41" customFormat="1" x14ac:dyDescent="0.2"/>
    <row r="432" s="41" customFormat="1" x14ac:dyDescent="0.2"/>
    <row r="433" s="41" customFormat="1" x14ac:dyDescent="0.2"/>
    <row r="434" s="41" customFormat="1" x14ac:dyDescent="0.2"/>
    <row r="435" s="41" customFormat="1" x14ac:dyDescent="0.2"/>
    <row r="436" s="41" customFormat="1" x14ac:dyDescent="0.2"/>
    <row r="437" s="41" customFormat="1" x14ac:dyDescent="0.2"/>
    <row r="438" s="41" customFormat="1" x14ac:dyDescent="0.2"/>
    <row r="439" s="41" customFormat="1" x14ac:dyDescent="0.2"/>
    <row r="440" s="41" customFormat="1" x14ac:dyDescent="0.2"/>
    <row r="441" s="41" customFormat="1" x14ac:dyDescent="0.2"/>
    <row r="442" s="41" customFormat="1" x14ac:dyDescent="0.2"/>
    <row r="443" s="41" customFormat="1" x14ac:dyDescent="0.2"/>
    <row r="444" s="41" customFormat="1" x14ac:dyDescent="0.2"/>
    <row r="445" s="41" customFormat="1" x14ac:dyDescent="0.2"/>
    <row r="446" s="41" customFormat="1" x14ac:dyDescent="0.2"/>
    <row r="447" s="41" customFormat="1" x14ac:dyDescent="0.2"/>
    <row r="448" s="41" customFormat="1" x14ac:dyDescent="0.2"/>
    <row r="449" s="41" customFormat="1" x14ac:dyDescent="0.2"/>
    <row r="450" s="41" customFormat="1" x14ac:dyDescent="0.2"/>
    <row r="451" s="41" customFormat="1" x14ac:dyDescent="0.2"/>
    <row r="452" s="41" customFormat="1" x14ac:dyDescent="0.2"/>
    <row r="453" s="41" customFormat="1" x14ac:dyDescent="0.2"/>
    <row r="454" s="41" customFormat="1" x14ac:dyDescent="0.2"/>
    <row r="455" s="41" customFormat="1" x14ac:dyDescent="0.2"/>
    <row r="456" s="41" customFormat="1" x14ac:dyDescent="0.2"/>
    <row r="457" s="41" customFormat="1" x14ac:dyDescent="0.2"/>
    <row r="458" s="41" customFormat="1" x14ac:dyDescent="0.2"/>
    <row r="459" s="41" customFormat="1" x14ac:dyDescent="0.2"/>
    <row r="460" s="41" customFormat="1" x14ac:dyDescent="0.2"/>
    <row r="461" s="41" customFormat="1" x14ac:dyDescent="0.2"/>
    <row r="462" s="41" customFormat="1" x14ac:dyDescent="0.2"/>
    <row r="463" s="41" customFormat="1" x14ac:dyDescent="0.2"/>
    <row r="464" s="41" customFormat="1" x14ac:dyDescent="0.2"/>
    <row r="465" s="41" customFormat="1" x14ac:dyDescent="0.2"/>
    <row r="466" s="41" customFormat="1" x14ac:dyDescent="0.2"/>
    <row r="467" s="41" customFormat="1" x14ac:dyDescent="0.2"/>
    <row r="468" s="41" customFormat="1" x14ac:dyDescent="0.2"/>
    <row r="469" s="41" customFormat="1" x14ac:dyDescent="0.2"/>
    <row r="470" s="41" customFormat="1" x14ac:dyDescent="0.2"/>
    <row r="471" s="41" customFormat="1" x14ac:dyDescent="0.2"/>
    <row r="472" s="41" customFormat="1" x14ac:dyDescent="0.2"/>
    <row r="473" s="41" customFormat="1" x14ac:dyDescent="0.2"/>
    <row r="474" s="41" customFormat="1" x14ac:dyDescent="0.2"/>
    <row r="475" s="41" customFormat="1" x14ac:dyDescent="0.2"/>
    <row r="476" s="41" customFormat="1" x14ac:dyDescent="0.2"/>
    <row r="477" s="41" customFormat="1" x14ac:dyDescent="0.2"/>
    <row r="478" s="41" customFormat="1" x14ac:dyDescent="0.2"/>
    <row r="479" s="41" customFormat="1" x14ac:dyDescent="0.2"/>
    <row r="480" s="41" customFormat="1" x14ac:dyDescent="0.2"/>
    <row r="481" s="41" customFormat="1" x14ac:dyDescent="0.2"/>
    <row r="482" s="41" customFormat="1" x14ac:dyDescent="0.2"/>
    <row r="483" s="41" customFormat="1" x14ac:dyDescent="0.2"/>
    <row r="484" s="41" customFormat="1" x14ac:dyDescent="0.2"/>
    <row r="485" s="41" customFormat="1" x14ac:dyDescent="0.2"/>
    <row r="486" s="41" customFormat="1" x14ac:dyDescent="0.2"/>
    <row r="487" s="41" customFormat="1" x14ac:dyDescent="0.2"/>
    <row r="488" s="41" customFormat="1" x14ac:dyDescent="0.2"/>
    <row r="489" s="41" customFormat="1" x14ac:dyDescent="0.2"/>
    <row r="490" s="41" customFormat="1" x14ac:dyDescent="0.2"/>
    <row r="491" s="41" customFormat="1" x14ac:dyDescent="0.2"/>
    <row r="492" s="41" customFormat="1" x14ac:dyDescent="0.2"/>
    <row r="493" s="41" customFormat="1" x14ac:dyDescent="0.2"/>
    <row r="494" s="41" customFormat="1" x14ac:dyDescent="0.2"/>
    <row r="495" s="41" customFormat="1" x14ac:dyDescent="0.2"/>
    <row r="496" s="41" customFormat="1" x14ac:dyDescent="0.2"/>
    <row r="497" s="41" customFormat="1" x14ac:dyDescent="0.2"/>
    <row r="498" s="41" customFormat="1" x14ac:dyDescent="0.2"/>
    <row r="499" s="41" customFormat="1" x14ac:dyDescent="0.2"/>
    <row r="500" s="41" customFormat="1" x14ac:dyDescent="0.2"/>
    <row r="501" s="41" customFormat="1" x14ac:dyDescent="0.2"/>
    <row r="502" s="41" customFormat="1" x14ac:dyDescent="0.2"/>
    <row r="503" s="41" customFormat="1" x14ac:dyDescent="0.2"/>
    <row r="504" s="41" customFormat="1" x14ac:dyDescent="0.2"/>
    <row r="505" s="41" customFormat="1" x14ac:dyDescent="0.2"/>
    <row r="506" s="41" customFormat="1" x14ac:dyDescent="0.2"/>
    <row r="507" s="41" customFormat="1" x14ac:dyDescent="0.2"/>
    <row r="508" s="41" customFormat="1" x14ac:dyDescent="0.2"/>
    <row r="509" s="41" customFormat="1" x14ac:dyDescent="0.2"/>
    <row r="510" s="41" customFormat="1" x14ac:dyDescent="0.2"/>
    <row r="511" s="41" customFormat="1" x14ac:dyDescent="0.2"/>
    <row r="512" s="41" customFormat="1" x14ac:dyDescent="0.2"/>
    <row r="513" s="41" customFormat="1" x14ac:dyDescent="0.2"/>
    <row r="514" s="41" customFormat="1" x14ac:dyDescent="0.2"/>
    <row r="515" s="41" customFormat="1" x14ac:dyDescent="0.2"/>
    <row r="516" s="41" customFormat="1" x14ac:dyDescent="0.2"/>
    <row r="517" s="41" customFormat="1" x14ac:dyDescent="0.2"/>
    <row r="518" s="41" customFormat="1" x14ac:dyDescent="0.2"/>
    <row r="519" s="41" customFormat="1" x14ac:dyDescent="0.2"/>
    <row r="520" s="41" customFormat="1" x14ac:dyDescent="0.2"/>
    <row r="521" s="41" customFormat="1" x14ac:dyDescent="0.2"/>
    <row r="522" s="41" customFormat="1" x14ac:dyDescent="0.2"/>
    <row r="523" s="41" customFormat="1" x14ac:dyDescent="0.2"/>
    <row r="524" s="41" customFormat="1" x14ac:dyDescent="0.2"/>
    <row r="525" s="41" customFormat="1" x14ac:dyDescent="0.2"/>
    <row r="526" s="41" customFormat="1" x14ac:dyDescent="0.2"/>
    <row r="527" s="41" customFormat="1" x14ac:dyDescent="0.2"/>
    <row r="528" s="41" customFormat="1" x14ac:dyDescent="0.2"/>
    <row r="529" s="41" customFormat="1" x14ac:dyDescent="0.2"/>
    <row r="530" s="41" customFormat="1" x14ac:dyDescent="0.2"/>
    <row r="531" s="41" customFormat="1" x14ac:dyDescent="0.2"/>
    <row r="532" s="41" customFormat="1" x14ac:dyDescent="0.2"/>
    <row r="533" s="41" customFormat="1" x14ac:dyDescent="0.2"/>
    <row r="534" s="41" customFormat="1" x14ac:dyDescent="0.2"/>
    <row r="535" s="41" customFormat="1" x14ac:dyDescent="0.2"/>
    <row r="536" s="41" customFormat="1" x14ac:dyDescent="0.2"/>
    <row r="537" s="41" customFormat="1" x14ac:dyDescent="0.2"/>
    <row r="538" s="41" customFormat="1" x14ac:dyDescent="0.2"/>
    <row r="539" s="41" customFormat="1" x14ac:dyDescent="0.2"/>
    <row r="540" s="41" customFormat="1" x14ac:dyDescent="0.2"/>
    <row r="541" s="41" customFormat="1" x14ac:dyDescent="0.2"/>
    <row r="542" s="41" customFormat="1" x14ac:dyDescent="0.2"/>
    <row r="543" s="41" customFormat="1" x14ac:dyDescent="0.2"/>
    <row r="544" s="41" customFormat="1" x14ac:dyDescent="0.2"/>
    <row r="545" s="41" customFormat="1" x14ac:dyDescent="0.2"/>
    <row r="546" s="41" customFormat="1" x14ac:dyDescent="0.2"/>
    <row r="547" s="41" customFormat="1" x14ac:dyDescent="0.2"/>
    <row r="548" s="41" customFormat="1" x14ac:dyDescent="0.2"/>
    <row r="549" s="41" customFormat="1" x14ac:dyDescent="0.2"/>
    <row r="550" s="41" customFormat="1" x14ac:dyDescent="0.2"/>
    <row r="551" s="41" customFormat="1" x14ac:dyDescent="0.2"/>
    <row r="552" s="41" customFormat="1" x14ac:dyDescent="0.2"/>
    <row r="553" s="41" customFormat="1" x14ac:dyDescent="0.2"/>
    <row r="554" s="41" customFormat="1" x14ac:dyDescent="0.2"/>
    <row r="555" s="41" customFormat="1" x14ac:dyDescent="0.2"/>
    <row r="556" s="41" customFormat="1" x14ac:dyDescent="0.2"/>
    <row r="557" s="41" customFormat="1" x14ac:dyDescent="0.2"/>
    <row r="558" s="41" customFormat="1" x14ac:dyDescent="0.2"/>
    <row r="559" s="41" customFormat="1" x14ac:dyDescent="0.2"/>
    <row r="560" s="41" customFormat="1" x14ac:dyDescent="0.2"/>
    <row r="561" s="41" customFormat="1" x14ac:dyDescent="0.2"/>
    <row r="562" s="41" customFormat="1" x14ac:dyDescent="0.2"/>
    <row r="563" s="41" customFormat="1" x14ac:dyDescent="0.2"/>
    <row r="564" s="41" customFormat="1" x14ac:dyDescent="0.2"/>
    <row r="565" s="41" customFormat="1" x14ac:dyDescent="0.2"/>
    <row r="566" s="41" customFormat="1" x14ac:dyDescent="0.2"/>
    <row r="567" s="41" customFormat="1" x14ac:dyDescent="0.2"/>
    <row r="568" s="41" customFormat="1" x14ac:dyDescent="0.2"/>
    <row r="569" s="41" customFormat="1" x14ac:dyDescent="0.2"/>
    <row r="570" s="41" customFormat="1" x14ac:dyDescent="0.2"/>
    <row r="571" s="41" customFormat="1" x14ac:dyDescent="0.2"/>
    <row r="572" s="41" customFormat="1" x14ac:dyDescent="0.2"/>
    <row r="573" s="41" customFormat="1" x14ac:dyDescent="0.2"/>
    <row r="574" s="41" customFormat="1" x14ac:dyDescent="0.2"/>
    <row r="575" s="41" customFormat="1" x14ac:dyDescent="0.2"/>
    <row r="576" s="41" customFormat="1" x14ac:dyDescent="0.2"/>
    <row r="577" s="41" customFormat="1" x14ac:dyDescent="0.2"/>
    <row r="578" s="41" customFormat="1" x14ac:dyDescent="0.2"/>
    <row r="579" s="41" customFormat="1" x14ac:dyDescent="0.2"/>
    <row r="580" s="41" customFormat="1" x14ac:dyDescent="0.2"/>
    <row r="581" s="41" customFormat="1" x14ac:dyDescent="0.2"/>
    <row r="582" s="41" customFormat="1" x14ac:dyDescent="0.2"/>
    <row r="583" s="41" customFormat="1" x14ac:dyDescent="0.2"/>
    <row r="584" s="41" customFormat="1" x14ac:dyDescent="0.2"/>
    <row r="585" s="41" customFormat="1" x14ac:dyDescent="0.2"/>
    <row r="586" s="41" customFormat="1" x14ac:dyDescent="0.2"/>
    <row r="587" s="41" customFormat="1" x14ac:dyDescent="0.2"/>
    <row r="588" s="41" customFormat="1" x14ac:dyDescent="0.2"/>
    <row r="589" s="41" customFormat="1" x14ac:dyDescent="0.2"/>
    <row r="590" s="41" customFormat="1" x14ac:dyDescent="0.2"/>
    <row r="591" s="41" customFormat="1" x14ac:dyDescent="0.2"/>
    <row r="592" s="41" customFormat="1" x14ac:dyDescent="0.2"/>
    <row r="593" s="41" customFormat="1" x14ac:dyDescent="0.2"/>
    <row r="594" s="41" customFormat="1" x14ac:dyDescent="0.2"/>
    <row r="595" s="41" customFormat="1" x14ac:dyDescent="0.2"/>
    <row r="596" s="41" customFormat="1" x14ac:dyDescent="0.2"/>
    <row r="597" s="41" customFormat="1" x14ac:dyDescent="0.2"/>
    <row r="598" s="41" customFormat="1" x14ac:dyDescent="0.2"/>
    <row r="599" s="41" customFormat="1" x14ac:dyDescent="0.2"/>
    <row r="600" s="41" customFormat="1" x14ac:dyDescent="0.2"/>
    <row r="601" s="41" customFormat="1" x14ac:dyDescent="0.2"/>
    <row r="602" s="41" customFormat="1" x14ac:dyDescent="0.2"/>
    <row r="603" s="41" customFormat="1" x14ac:dyDescent="0.2"/>
    <row r="604" s="41" customFormat="1" x14ac:dyDescent="0.2"/>
    <row r="605" s="41" customFormat="1" x14ac:dyDescent="0.2"/>
    <row r="606" s="41" customFormat="1" x14ac:dyDescent="0.2"/>
    <row r="607" s="41" customFormat="1" x14ac:dyDescent="0.2"/>
    <row r="608" s="41" customFormat="1" x14ac:dyDescent="0.2"/>
    <row r="609" s="41" customFormat="1" x14ac:dyDescent="0.2"/>
    <row r="610" s="41" customFormat="1" x14ac:dyDescent="0.2"/>
    <row r="611" s="41" customFormat="1" x14ac:dyDescent="0.2"/>
    <row r="612" s="41" customFormat="1" x14ac:dyDescent="0.2"/>
    <row r="613" s="41" customFormat="1" x14ac:dyDescent="0.2"/>
    <row r="614" s="41" customFormat="1" x14ac:dyDescent="0.2"/>
    <row r="615" s="41" customFormat="1" x14ac:dyDescent="0.2"/>
    <row r="616" s="41" customFormat="1" x14ac:dyDescent="0.2"/>
    <row r="617" s="41" customFormat="1" x14ac:dyDescent="0.2"/>
    <row r="618" s="41" customFormat="1" x14ac:dyDescent="0.2"/>
  </sheetData>
  <sheetProtection selectLockedCells="1" selectUnlockedCells="1"/>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4B08F4656F4A4AA1D45A82DFCFB21E" ma:contentTypeVersion="9" ma:contentTypeDescription="Create a new document." ma:contentTypeScope="" ma:versionID="da6a83d9e30c4440151365f12fad4d46">
  <xsd:schema xmlns:xsd="http://www.w3.org/2001/XMLSchema" xmlns:xs="http://www.w3.org/2001/XMLSchema" xmlns:p="http://schemas.microsoft.com/office/2006/metadata/properties" xmlns:ns2="e0f0761e-f919-4df8-a279-8472a0eb0f4e" targetNamespace="http://schemas.microsoft.com/office/2006/metadata/properties" ma:root="true" ma:fieldsID="e7d51e595b06acc7c0248b6b33604a6e" ns2:_="">
    <xsd:import namespace="e0f0761e-f919-4df8-a279-8472a0eb0f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0761e-f919-4df8-a279-8472a0eb0f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C47F1B-5873-49A4-BF57-233E2DB1FD3A}">
  <ds:schemaRefs>
    <ds:schemaRef ds:uri="http://schemas.microsoft.com/sharepoint/v3/contenttype/forms"/>
  </ds:schemaRefs>
</ds:datastoreItem>
</file>

<file path=customXml/itemProps2.xml><?xml version="1.0" encoding="utf-8"?>
<ds:datastoreItem xmlns:ds="http://schemas.openxmlformats.org/officeDocument/2006/customXml" ds:itemID="{736B4D9F-C095-4879-B980-3A834E437A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0761e-f919-4df8-a279-8472a0eb0f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94B7AE-D58E-41B4-A99C-E08DDAFEAB3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121</vt:i4>
      </vt:variant>
    </vt:vector>
  </HeadingPairs>
  <TitlesOfParts>
    <vt:vector size="125" baseType="lpstr">
      <vt:lpstr>IMPORTANT NOTES</vt:lpstr>
      <vt:lpstr>Application Form</vt:lpstr>
      <vt:lpstr>Compliance</vt:lpstr>
      <vt:lpstr>Codes</vt:lpstr>
      <vt:lpstr>_DATA_EXPORT</vt:lpstr>
      <vt:lpstr>_DATA_IMPORT</vt:lpstr>
      <vt:lpstr>_DOC_APPFORM_MSG</vt:lpstr>
      <vt:lpstr>_DOC_REFEREE</vt:lpstr>
      <vt:lpstr>_FORM</vt:lpstr>
      <vt:lpstr>AR.Admin.CompleteDate</vt:lpstr>
      <vt:lpstr>AR.Admin.LicenceExpiry</vt:lpstr>
      <vt:lpstr>AR.Admin.LicenceProvider</vt:lpstr>
      <vt:lpstr>AR.Admin.Name</vt:lpstr>
      <vt:lpstr>AR.Admin.Notes</vt:lpstr>
      <vt:lpstr>AR.Admin.Provider</vt:lpstr>
      <vt:lpstr>AR.Admin.ProviderExpiry</vt:lpstr>
      <vt:lpstr>AR.Admin.ReceiptDate</vt:lpstr>
      <vt:lpstr>AR.Admin.Status</vt:lpstr>
      <vt:lpstr>AR.Admin.ValidQualAssessor</vt:lpstr>
      <vt:lpstr>AR.Admin.ValidQualLead</vt:lpstr>
      <vt:lpstr>AR.Admin.ValidQualTest</vt:lpstr>
      <vt:lpstr>AR.Admin.ValidQualTMMi</vt:lpstr>
      <vt:lpstr>AR.ApplicationDate</vt:lpstr>
      <vt:lpstr>AR.ApplicationRole</vt:lpstr>
      <vt:lpstr>AR.ApplicationType</vt:lpstr>
      <vt:lpstr>AR.Assessor.Address</vt:lpstr>
      <vt:lpstr>AR.Assessor.CertName</vt:lpstr>
      <vt:lpstr>AR.Assessor.Country</vt:lpstr>
      <vt:lpstr>AR.Assessor.DOB</vt:lpstr>
      <vt:lpstr>AR.Assessor.EMail1</vt:lpstr>
      <vt:lpstr>AR.Assessor.ID</vt:lpstr>
      <vt:lpstr>AR.Assessor.Othernames</vt:lpstr>
      <vt:lpstr>AR.Assessor.Postcode</vt:lpstr>
      <vt:lpstr>AR.Assessor.Provider</vt:lpstr>
      <vt:lpstr>AR.Assessor.Surname</vt:lpstr>
      <vt:lpstr>AR.Assessor.Telephone1</vt:lpstr>
      <vt:lpstr>AR.Assessor.Title</vt:lpstr>
      <vt:lpstr>AR.Assessor.Type</vt:lpstr>
      <vt:lpstr>AR.Certificate.Expiry</vt:lpstr>
      <vt:lpstr>AR.Certificate.ID</vt:lpstr>
      <vt:lpstr>AR.Certificate.Period</vt:lpstr>
      <vt:lpstr>AR.Fin.Address</vt:lpstr>
      <vt:lpstr>AR.Fin.Country</vt:lpstr>
      <vt:lpstr>AR.Fin.EMail1</vt:lpstr>
      <vt:lpstr>AR.Fin.Name</vt:lpstr>
      <vt:lpstr>AR.Fin.PORef</vt:lpstr>
      <vt:lpstr>AR.Fin.Postcode</vt:lpstr>
      <vt:lpstr>AR.Fin.Telephone1</vt:lpstr>
      <vt:lpstr>AR.Log.AssessmentList\01</vt:lpstr>
      <vt:lpstr>AR.Log.AssessmentList\02</vt:lpstr>
      <vt:lpstr>AR.Log.AssessmentList\03</vt:lpstr>
      <vt:lpstr>AR.Log.Assessments\01</vt:lpstr>
      <vt:lpstr>AR.Log.Assessments\02</vt:lpstr>
      <vt:lpstr>AR.Log.Assessments\03</vt:lpstr>
      <vt:lpstr>AR.Log.Dates\01</vt:lpstr>
      <vt:lpstr>AR.Log.Dates\02</vt:lpstr>
      <vt:lpstr>AR.Log.Dates\03</vt:lpstr>
      <vt:lpstr>AR.Log.EvidenceHrs\01</vt:lpstr>
      <vt:lpstr>AR.Log.EvidenceHrs\02</vt:lpstr>
      <vt:lpstr>AR.Log.EvidenceHrs\03</vt:lpstr>
      <vt:lpstr>AR.Log.PlanningHrs\01</vt:lpstr>
      <vt:lpstr>AR.Log.PlanningHrs\02</vt:lpstr>
      <vt:lpstr>AR.Log.PlanningHrs\03</vt:lpstr>
      <vt:lpstr>AR.Log.ReportAssessmentHrs\01</vt:lpstr>
      <vt:lpstr>AR.Log.ReportAssessmentHrs\02</vt:lpstr>
      <vt:lpstr>AR.Log.ReportAssessmentHrs\03</vt:lpstr>
      <vt:lpstr>AR.Log.ReportTeamHrs\01</vt:lpstr>
      <vt:lpstr>AR.Log.ReportTeamHrs\02</vt:lpstr>
      <vt:lpstr>AR.Log.ReportTeamHrs\03</vt:lpstr>
      <vt:lpstr>AR.Log.ReviewHrs\01</vt:lpstr>
      <vt:lpstr>AR.Log.ReviewHrs\02</vt:lpstr>
      <vt:lpstr>AR.Log.ReviewHrs\03</vt:lpstr>
      <vt:lpstr>AR.Qual.AssessorCertID</vt:lpstr>
      <vt:lpstr>AR.Qual.AssessorProvider</vt:lpstr>
      <vt:lpstr>AR.Qual.FirstAccredDate</vt:lpstr>
      <vt:lpstr>AR.Qual.LeadCertID</vt:lpstr>
      <vt:lpstr>AR.Qual.LeadProvider</vt:lpstr>
      <vt:lpstr>AR.Qual.Method</vt:lpstr>
      <vt:lpstr>AR.Qual.MethodVer</vt:lpstr>
      <vt:lpstr>AR.Qual.TestCertID</vt:lpstr>
      <vt:lpstr>AR.Qual.TestProvider</vt:lpstr>
      <vt:lpstr>AR.Qual.TestType</vt:lpstr>
      <vt:lpstr>AR.Qual.TMMiCertID</vt:lpstr>
      <vt:lpstr>AR.Qual.TMMiProvider</vt:lpstr>
      <vt:lpstr>AR.Referee.EMail1\01</vt:lpstr>
      <vt:lpstr>AR.Referee.EMail1\02</vt:lpstr>
      <vt:lpstr>AR.Referee.Name\01</vt:lpstr>
      <vt:lpstr>AR.Referee.Name\02</vt:lpstr>
      <vt:lpstr>AR.Referee.ReferenceDate\01</vt:lpstr>
      <vt:lpstr>AR.Referee.ReferenceDate\02</vt:lpstr>
      <vt:lpstr>AR.Referee.ReferenceStatus\01</vt:lpstr>
      <vt:lpstr>AR.Referee.ReferenceStatus\02</vt:lpstr>
      <vt:lpstr>AR.Referee.Relationship\01</vt:lpstr>
      <vt:lpstr>AR.Referee.Relationship\02</vt:lpstr>
      <vt:lpstr>AR.Referee.Telephone1\01</vt:lpstr>
      <vt:lpstr>AR.Referee.Telephone1\02</vt:lpstr>
      <vt:lpstr>AR.TerQual.Expiry\01</vt:lpstr>
      <vt:lpstr>AR.TerQual.Expiry\02</vt:lpstr>
      <vt:lpstr>AR.TerQual.Expiry\03</vt:lpstr>
      <vt:lpstr>AR.TerQual.Expiry\04</vt:lpstr>
      <vt:lpstr>AR.TerQual.Expiry\05</vt:lpstr>
      <vt:lpstr>AR.TerQual.Name\01</vt:lpstr>
      <vt:lpstr>AR.TerQual.Name\02</vt:lpstr>
      <vt:lpstr>AR.TerQual.Name\03</vt:lpstr>
      <vt:lpstr>AR.TerQual.Name\04</vt:lpstr>
      <vt:lpstr>AR.TerQual.Name\05</vt:lpstr>
      <vt:lpstr>AR.TerQual.Organisation\01</vt:lpstr>
      <vt:lpstr>AR.TerQual.Organisation\02</vt:lpstr>
      <vt:lpstr>AR.TerQual.Organisation\03</vt:lpstr>
      <vt:lpstr>AR.TerQual.Organisation\04</vt:lpstr>
      <vt:lpstr>AR.TerQual.Organisation\05</vt:lpstr>
      <vt:lpstr>FX.Assessor.ID</vt:lpstr>
      <vt:lpstr>FX.Assessor.Provider</vt:lpstr>
      <vt:lpstr>FX.Assessor.ProviderType</vt:lpstr>
      <vt:lpstr>FX.Log.AssessmentList\01</vt:lpstr>
      <vt:lpstr>FX.Log.AssessmentList\02</vt:lpstr>
      <vt:lpstr>FX.Log.AssessmentList\03</vt:lpstr>
      <vt:lpstr>FX.Qual.Assessor</vt:lpstr>
      <vt:lpstr>FX.Qual.AssessorDocs</vt:lpstr>
      <vt:lpstr>FX.Qual.Lead</vt:lpstr>
      <vt:lpstr>FX.Qual.LeadDocs</vt:lpstr>
      <vt:lpstr>FX.Qual.Test</vt:lpstr>
      <vt:lpstr>FX.Qual.TestDocs</vt:lpstr>
      <vt:lpstr>FX.Qual.TMMi</vt:lpstr>
      <vt:lpstr>FX.Qual.TMMiDocs</vt:lpstr>
    </vt:vector>
  </TitlesOfParts>
  <Company>TMMi Foundation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Assessor Application Form</dc:title>
  <dc:subject>Assessor Application Form</dc:subject>
  <dc:creator>TMMi Foundation (c)2017</dc:creator>
  <dc:description>Form ver 3.x for use with Assessor Application Rules ver 2.4</dc:description>
  <cp:lastModifiedBy>bvandeburgt</cp:lastModifiedBy>
  <dcterms:created xsi:type="dcterms:W3CDTF">2015-04-10T12:18:29Z</dcterms:created>
  <dcterms:modified xsi:type="dcterms:W3CDTF">2022-07-14T14:24:39Z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0x010100234B08F4656F4A4AA1D45A82DFCFB21E</vt:lpwstr>
  </property>
</Properties>
</file>